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/>
  <mc:AlternateContent xmlns:mc="http://schemas.openxmlformats.org/markup-compatibility/2006">
    <mc:Choice Requires="x15">
      <x15ac:absPath xmlns:x15ac="http://schemas.microsoft.com/office/spreadsheetml/2010/11/ac" url="/Users/bresnico/Projets/codes_mars_2026/doc/"/>
    </mc:Choice>
  </mc:AlternateContent>
  <xr:revisionPtr revIDLastSave="0" documentId="13_ncr:1_{87C74FC2-651F-3643-99D8-37C7DF080090}" xr6:coauthVersionLast="47" xr6:coauthVersionMax="47" xr10:uidLastSave="{00000000-0000-0000-0000-000000000000}"/>
  <bookViews>
    <workbookView xWindow="0" yWindow="600" windowWidth="38400" windowHeight="21600" tabRatio="500" activeTab="4" xr2:uid="{00000000-000D-0000-FFFF-FFFF00000000}"/>
  </bookViews>
  <sheets>
    <sheet name="📊 Dashboard" sheetId="1" r:id="rId1"/>
    <sheet name="📖 Guide rapide" sheetId="6" r:id="rId2"/>
    <sheet name="📝 Mesures" sheetId="8" r:id="rId3"/>
    <sheet name="🚨 Niveau 1" sheetId="2" r:id="rId4"/>
    <sheet name="💚 Niveau 2" sheetId="3" r:id="rId5"/>
    <sheet name="🌱 Niveau 3" sheetId="4" r:id="rId6"/>
    <sheet name="📝 Interventions" sheetId="5" r:id="rId7"/>
    <sheet name="📋 Indicateurs" sheetId="7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6" i="4" l="1"/>
  <c r="A25" i="4"/>
  <c r="A24" i="4"/>
  <c r="A23" i="4"/>
  <c r="A22" i="4"/>
  <c r="A21" i="4"/>
  <c r="A20" i="4"/>
  <c r="A19" i="4"/>
  <c r="A18" i="4"/>
  <c r="A26" i="3"/>
  <c r="A25" i="3"/>
  <c r="A24" i="3"/>
  <c r="A23" i="3"/>
  <c r="A22" i="3"/>
  <c r="A21" i="3"/>
  <c r="A20" i="3"/>
  <c r="A19" i="3"/>
  <c r="A18" i="3"/>
  <c r="D17" i="3" a="1"/>
  <c r="D17" i="3" s="1"/>
  <c r="C17" i="3" a="1"/>
  <c r="C17" i="3" s="1"/>
  <c r="B17" i="3" a="1"/>
  <c r="B17" i="3" s="1"/>
  <c r="A15" i="2"/>
  <c r="A14" i="2"/>
  <c r="A13" i="2"/>
  <c r="A12" i="2"/>
  <c r="D11" i="2" a="1"/>
  <c r="D11" i="2" s="1"/>
  <c r="C11" i="2" a="1"/>
  <c r="C11" i="2" s="1"/>
  <c r="B11" i="2" a="1"/>
  <c r="B11" i="2" s="1"/>
  <c r="E3" i="1"/>
  <c r="F13" i="4"/>
  <c r="E13" i="4" a="1"/>
  <c r="E13" i="4" s="1"/>
  <c r="D13" i="4" a="1"/>
  <c r="D13" i="4" s="1"/>
  <c r="C13" i="4"/>
  <c r="B13" i="4" a="1"/>
  <c r="B13" i="4" s="1"/>
  <c r="F12" i="4"/>
  <c r="E12" i="4" a="1"/>
  <c r="E12" i="4" s="1"/>
  <c r="D12" i="4" a="1"/>
  <c r="D12" i="4" s="1"/>
  <c r="C12" i="4"/>
  <c r="B12" i="4" a="1"/>
  <c r="B12" i="4" s="1"/>
  <c r="F11" i="4"/>
  <c r="E11" i="4" a="1"/>
  <c r="E11" i="4" s="1"/>
  <c r="D11" i="4" a="1"/>
  <c r="D11" i="4" s="1"/>
  <c r="C11" i="4"/>
  <c r="B11" i="4" a="1"/>
  <c r="B11" i="4" s="1"/>
  <c r="F10" i="4"/>
  <c r="E10" i="4" a="1"/>
  <c r="E10" i="4" s="1"/>
  <c r="D10" i="4" a="1"/>
  <c r="D10" i="4" s="1"/>
  <c r="C10" i="4"/>
  <c r="B10" i="4" a="1"/>
  <c r="B10" i="4" s="1"/>
  <c r="F9" i="4"/>
  <c r="E9" i="4" a="1"/>
  <c r="E9" i="4" s="1"/>
  <c r="D9" i="4" a="1"/>
  <c r="D9" i="4" s="1"/>
  <c r="C9" i="4"/>
  <c r="B9" i="4" a="1"/>
  <c r="B9" i="4" s="1"/>
  <c r="F8" i="4"/>
  <c r="E8" i="4" a="1"/>
  <c r="E8" i="4" s="1"/>
  <c r="D8" i="4" a="1"/>
  <c r="D8" i="4" s="1"/>
  <c r="C8" i="4"/>
  <c r="B8" i="4" a="1"/>
  <c r="B8" i="4" s="1"/>
  <c r="F7" i="4"/>
  <c r="D7" i="4" a="1"/>
  <c r="D7" i="4" s="1"/>
  <c r="C7" i="4"/>
  <c r="B7" i="4" a="1"/>
  <c r="B7" i="4" s="1"/>
  <c r="F6" i="4"/>
  <c r="E6" i="4" a="1"/>
  <c r="E6" i="4" s="1"/>
  <c r="D6" i="4" a="1"/>
  <c r="D6" i="4" s="1"/>
  <c r="C6" i="4"/>
  <c r="B6" i="4" a="1"/>
  <c r="B6" i="4" s="1"/>
  <c r="F5" i="4"/>
  <c r="E5" i="4" a="1"/>
  <c r="E5" i="4" s="1"/>
  <c r="D5" i="4" a="1"/>
  <c r="D5" i="4" s="1"/>
  <c r="C5" i="4"/>
  <c r="B5" i="4" a="1"/>
  <c r="B5" i="4" s="1"/>
  <c r="A13" i="4"/>
  <c r="A12" i="4"/>
  <c r="A11" i="4"/>
  <c r="A10" i="4"/>
  <c r="A9" i="4"/>
  <c r="A8" i="4"/>
  <c r="A7" i="4"/>
  <c r="A6" i="4"/>
  <c r="A5" i="4"/>
  <c r="F13" i="3"/>
  <c r="E13" i="3" a="1"/>
  <c r="E13" i="3" s="1"/>
  <c r="D13" i="3" a="1"/>
  <c r="D13" i="3" s="1"/>
  <c r="C13" i="3"/>
  <c r="B13" i="3" a="1"/>
  <c r="B13" i="3" s="1"/>
  <c r="F12" i="3"/>
  <c r="E12" i="3" a="1"/>
  <c r="E12" i="3" s="1"/>
  <c r="D12" i="3" a="1"/>
  <c r="D12" i="3" s="1"/>
  <c r="C12" i="3"/>
  <c r="B12" i="3" a="1"/>
  <c r="B12" i="3" s="1"/>
  <c r="F11" i="3"/>
  <c r="D11" i="3" a="1"/>
  <c r="D11" i="3" s="1"/>
  <c r="C11" i="3"/>
  <c r="B11" i="3" a="1"/>
  <c r="B11" i="3" s="1"/>
  <c r="F10" i="3"/>
  <c r="E10" i="3" a="1"/>
  <c r="E10" i="3" s="1"/>
  <c r="D10" i="3" a="1"/>
  <c r="D10" i="3" s="1"/>
  <c r="C10" i="3"/>
  <c r="B10" i="3" a="1"/>
  <c r="B10" i="3" s="1"/>
  <c r="F9" i="3"/>
  <c r="E9" i="3" a="1"/>
  <c r="E9" i="3" s="1"/>
  <c r="D9" i="3" a="1"/>
  <c r="D9" i="3" s="1"/>
  <c r="C9" i="3"/>
  <c r="B9" i="3" a="1"/>
  <c r="B9" i="3" s="1"/>
  <c r="F8" i="3"/>
  <c r="E8" i="3" a="1"/>
  <c r="E8" i="3" s="1"/>
  <c r="D8" i="3" a="1"/>
  <c r="D8" i="3" s="1"/>
  <c r="C8" i="3"/>
  <c r="B8" i="3" a="1"/>
  <c r="B8" i="3" s="1"/>
  <c r="F7" i="3"/>
  <c r="E7" i="3" a="1"/>
  <c r="E7" i="3" s="1"/>
  <c r="D7" i="3" a="1"/>
  <c r="D7" i="3" s="1"/>
  <c r="C7" i="3"/>
  <c r="B7" i="3" a="1"/>
  <c r="B7" i="3" s="1"/>
  <c r="F6" i="3"/>
  <c r="E6" i="3" a="1"/>
  <c r="E6" i="3" s="1"/>
  <c r="D6" i="3" a="1"/>
  <c r="D6" i="3" s="1"/>
  <c r="C6" i="3"/>
  <c r="B6" i="3" a="1"/>
  <c r="B6" i="3" s="1"/>
  <c r="A13" i="3"/>
  <c r="A12" i="3"/>
  <c r="A11" i="3"/>
  <c r="A10" i="3"/>
  <c r="A9" i="3"/>
  <c r="A8" i="3"/>
  <c r="A7" i="3"/>
  <c r="A6" i="3"/>
  <c r="F5" i="3"/>
  <c r="E5" i="3" a="1"/>
  <c r="E5" i="3" s="1"/>
  <c r="D5" i="3" a="1"/>
  <c r="D5" i="3" s="1"/>
  <c r="C5" i="3"/>
  <c r="B5" i="3" a="1"/>
  <c r="B5" i="3" s="1"/>
  <c r="A5" i="3"/>
  <c r="C8" i="2"/>
  <c r="C7" i="2"/>
  <c r="C6" i="2"/>
  <c r="C5" i="2"/>
  <c r="F8" i="2"/>
  <c r="E8" i="2" a="1"/>
  <c r="E8" i="2" s="1"/>
  <c r="D8" i="2" a="1"/>
  <c r="D8" i="2" s="1"/>
  <c r="B8" i="2" a="1"/>
  <c r="B8" i="2" s="1"/>
  <c r="A8" i="2"/>
  <c r="F7" i="2"/>
  <c r="E7" i="2" a="1"/>
  <c r="E7" i="2" s="1"/>
  <c r="D7" i="2" a="1"/>
  <c r="D7" i="2" s="1"/>
  <c r="B7" i="2" a="1"/>
  <c r="B7" i="2" s="1"/>
  <c r="A7" i="2"/>
  <c r="F6" i="2"/>
  <c r="E6" i="2" a="1"/>
  <c r="E6" i="2" s="1"/>
  <c r="D6" i="2" a="1"/>
  <c r="D6" i="2" s="1"/>
  <c r="B6" i="2" a="1"/>
  <c r="B6" i="2" s="1"/>
  <c r="A6" i="2"/>
  <c r="F5" i="2"/>
  <c r="E5" i="2" a="1"/>
  <c r="E5" i="2" s="1"/>
  <c r="D5" i="2" a="1"/>
  <c r="D5" i="2" s="1"/>
  <c r="B5" i="2" a="1"/>
  <c r="B5" i="2" s="1"/>
  <c r="A5" i="2"/>
  <c r="B201" i="8"/>
  <c r="B200" i="8"/>
  <c r="B199" i="8"/>
  <c r="B198" i="8"/>
  <c r="B197" i="8"/>
  <c r="B196" i="8"/>
  <c r="B195" i="8"/>
  <c r="B194" i="8"/>
  <c r="B193" i="8"/>
  <c r="B192" i="8"/>
  <c r="B191" i="8"/>
  <c r="B190" i="8"/>
  <c r="B189" i="8"/>
  <c r="B188" i="8"/>
  <c r="B187" i="8"/>
  <c r="B186" i="8"/>
  <c r="B185" i="8"/>
  <c r="B184" i="8"/>
  <c r="B183" i="8"/>
  <c r="B182" i="8"/>
  <c r="B181" i="8"/>
  <c r="B180" i="8"/>
  <c r="B179" i="8"/>
  <c r="B178" i="8"/>
  <c r="B177" i="8"/>
  <c r="B176" i="8"/>
  <c r="B175" i="8"/>
  <c r="B174" i="8"/>
  <c r="B173" i="8"/>
  <c r="B172" i="8"/>
  <c r="B171" i="8"/>
  <c r="B170" i="8"/>
  <c r="B169" i="8"/>
  <c r="B168" i="8"/>
  <c r="B167" i="8"/>
  <c r="B166" i="8"/>
  <c r="B165" i="8"/>
  <c r="B164" i="8"/>
  <c r="B163" i="8"/>
  <c r="B162" i="8"/>
  <c r="B161" i="8"/>
  <c r="B160" i="8"/>
  <c r="B159" i="8"/>
  <c r="B158" i="8"/>
  <c r="B157" i="8"/>
  <c r="B156" i="8"/>
  <c r="B155" i="8"/>
  <c r="B154" i="8"/>
  <c r="B153" i="8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3" i="8"/>
  <c r="B2" i="8"/>
  <c r="K201" i="8" a="1"/>
  <c r="K201" i="8" s="1"/>
  <c r="J201" i="8"/>
  <c r="G201" i="8"/>
  <c r="F201" i="8"/>
  <c r="E201" i="8"/>
  <c r="D201" i="8"/>
  <c r="C201" i="8"/>
  <c r="K200" i="8" a="1"/>
  <c r="K200" i="8" s="1"/>
  <c r="J200" i="8"/>
  <c r="G200" i="8"/>
  <c r="F200" i="8"/>
  <c r="E200" i="8"/>
  <c r="D200" i="8"/>
  <c r="C200" i="8"/>
  <c r="K199" i="8" a="1"/>
  <c r="K199" i="8" s="1"/>
  <c r="J199" i="8"/>
  <c r="G199" i="8"/>
  <c r="F199" i="8"/>
  <c r="E199" i="8"/>
  <c r="D199" i="8"/>
  <c r="C199" i="8"/>
  <c r="K198" i="8" a="1"/>
  <c r="K198" i="8" s="1"/>
  <c r="J198" i="8"/>
  <c r="G198" i="8"/>
  <c r="F198" i="8"/>
  <c r="E198" i="8"/>
  <c r="D198" i="8"/>
  <c r="C198" i="8"/>
  <c r="K197" i="8" a="1"/>
  <c r="K197" i="8" s="1"/>
  <c r="J197" i="8"/>
  <c r="G197" i="8"/>
  <c r="F197" i="8"/>
  <c r="E197" i="8"/>
  <c r="D197" i="8"/>
  <c r="C197" i="8"/>
  <c r="K196" i="8" a="1"/>
  <c r="K196" i="8" s="1"/>
  <c r="J196" i="8"/>
  <c r="G196" i="8"/>
  <c r="F196" i="8"/>
  <c r="E196" i="8"/>
  <c r="D196" i="8"/>
  <c r="C196" i="8"/>
  <c r="K195" i="8" a="1"/>
  <c r="K195" i="8" s="1"/>
  <c r="J195" i="8"/>
  <c r="G195" i="8"/>
  <c r="F195" i="8"/>
  <c r="E195" i="8"/>
  <c r="D195" i="8"/>
  <c r="C195" i="8"/>
  <c r="K194" i="8" a="1"/>
  <c r="K194" i="8" s="1"/>
  <c r="J194" i="8"/>
  <c r="G194" i="8"/>
  <c r="F194" i="8"/>
  <c r="E194" i="8"/>
  <c r="D194" i="8"/>
  <c r="C194" i="8"/>
  <c r="K193" i="8" a="1"/>
  <c r="K193" i="8" s="1"/>
  <c r="J193" i="8"/>
  <c r="G193" i="8"/>
  <c r="F193" i="8"/>
  <c r="E193" i="8"/>
  <c r="D193" i="8"/>
  <c r="C193" i="8"/>
  <c r="K192" i="8" a="1"/>
  <c r="K192" i="8" s="1"/>
  <c r="J192" i="8"/>
  <c r="G192" i="8"/>
  <c r="F192" i="8"/>
  <c r="E192" i="8"/>
  <c r="D192" i="8"/>
  <c r="C192" i="8"/>
  <c r="K191" i="8" a="1"/>
  <c r="K191" i="8" s="1"/>
  <c r="J191" i="8"/>
  <c r="G191" i="8"/>
  <c r="F191" i="8"/>
  <c r="E191" i="8"/>
  <c r="D191" i="8"/>
  <c r="C191" i="8"/>
  <c r="K190" i="8" a="1"/>
  <c r="K190" i="8" s="1"/>
  <c r="J190" i="8"/>
  <c r="G190" i="8"/>
  <c r="F190" i="8"/>
  <c r="E190" i="8"/>
  <c r="D190" i="8"/>
  <c r="C190" i="8"/>
  <c r="K189" i="8" a="1"/>
  <c r="K189" i="8" s="1"/>
  <c r="J189" i="8"/>
  <c r="G189" i="8"/>
  <c r="F189" i="8"/>
  <c r="E189" i="8"/>
  <c r="D189" i="8"/>
  <c r="C189" i="8"/>
  <c r="K188" i="8" a="1"/>
  <c r="K188" i="8" s="1"/>
  <c r="J188" i="8"/>
  <c r="G188" i="8"/>
  <c r="F188" i="8"/>
  <c r="E188" i="8"/>
  <c r="D188" i="8"/>
  <c r="C188" i="8"/>
  <c r="K187" i="8" a="1"/>
  <c r="K187" i="8" s="1"/>
  <c r="J187" i="8"/>
  <c r="G187" i="8"/>
  <c r="F187" i="8"/>
  <c r="E187" i="8"/>
  <c r="D187" i="8"/>
  <c r="C187" i="8"/>
  <c r="K186" i="8" a="1"/>
  <c r="K186" i="8" s="1"/>
  <c r="J186" i="8"/>
  <c r="G186" i="8"/>
  <c r="F186" i="8"/>
  <c r="E186" i="8"/>
  <c r="D186" i="8"/>
  <c r="C186" i="8"/>
  <c r="K185" i="8" a="1"/>
  <c r="K185" i="8" s="1"/>
  <c r="J185" i="8"/>
  <c r="G185" i="8"/>
  <c r="F185" i="8"/>
  <c r="E185" i="8"/>
  <c r="D185" i="8"/>
  <c r="C185" i="8"/>
  <c r="K184" i="8" a="1"/>
  <c r="K184" i="8" s="1"/>
  <c r="J184" i="8"/>
  <c r="G184" i="8"/>
  <c r="F184" i="8"/>
  <c r="E184" i="8"/>
  <c r="D184" i="8"/>
  <c r="C184" i="8"/>
  <c r="K183" i="8" a="1"/>
  <c r="K183" i="8" s="1"/>
  <c r="J183" i="8"/>
  <c r="G183" i="8"/>
  <c r="F183" i="8"/>
  <c r="E183" i="8"/>
  <c r="D183" i="8"/>
  <c r="C183" i="8"/>
  <c r="K182" i="8" a="1"/>
  <c r="K182" i="8" s="1"/>
  <c r="J182" i="8"/>
  <c r="G182" i="8"/>
  <c r="F182" i="8"/>
  <c r="E182" i="8"/>
  <c r="D182" i="8"/>
  <c r="C182" i="8"/>
  <c r="K181" i="8" a="1"/>
  <c r="K181" i="8" s="1"/>
  <c r="J181" i="8"/>
  <c r="G181" i="8"/>
  <c r="F181" i="8"/>
  <c r="E181" i="8"/>
  <c r="D181" i="8"/>
  <c r="C181" i="8"/>
  <c r="K180" i="8" a="1"/>
  <c r="K180" i="8" s="1"/>
  <c r="J180" i="8"/>
  <c r="G180" i="8"/>
  <c r="F180" i="8"/>
  <c r="E180" i="8"/>
  <c r="D180" i="8"/>
  <c r="C180" i="8"/>
  <c r="K179" i="8" a="1"/>
  <c r="K179" i="8" s="1"/>
  <c r="J179" i="8"/>
  <c r="G179" i="8"/>
  <c r="F179" i="8"/>
  <c r="E179" i="8"/>
  <c r="D179" i="8"/>
  <c r="C179" i="8"/>
  <c r="K178" i="8" a="1"/>
  <c r="K178" i="8" s="1"/>
  <c r="J178" i="8"/>
  <c r="G178" i="8"/>
  <c r="F178" i="8"/>
  <c r="E178" i="8"/>
  <c r="D178" i="8"/>
  <c r="C178" i="8"/>
  <c r="K177" i="8" a="1"/>
  <c r="K177" i="8" s="1"/>
  <c r="J177" i="8"/>
  <c r="G177" i="8"/>
  <c r="F177" i="8"/>
  <c r="E177" i="8"/>
  <c r="D177" i="8"/>
  <c r="C177" i="8"/>
  <c r="K176" i="8" a="1"/>
  <c r="K176" i="8" s="1"/>
  <c r="J176" i="8"/>
  <c r="G176" i="8"/>
  <c r="F176" i="8"/>
  <c r="E176" i="8"/>
  <c r="D176" i="8"/>
  <c r="C176" i="8"/>
  <c r="K175" i="8" a="1"/>
  <c r="K175" i="8" s="1"/>
  <c r="J175" i="8"/>
  <c r="G175" i="8"/>
  <c r="F175" i="8"/>
  <c r="E175" i="8"/>
  <c r="D175" i="8"/>
  <c r="C175" i="8"/>
  <c r="K174" i="8" a="1"/>
  <c r="K174" i="8" s="1"/>
  <c r="J174" i="8"/>
  <c r="G174" i="8"/>
  <c r="F174" i="8"/>
  <c r="E174" i="8"/>
  <c r="D174" i="8"/>
  <c r="C174" i="8"/>
  <c r="K173" i="8" a="1"/>
  <c r="K173" i="8" s="1"/>
  <c r="J173" i="8"/>
  <c r="G173" i="8"/>
  <c r="F173" i="8"/>
  <c r="E173" i="8"/>
  <c r="D173" i="8"/>
  <c r="C173" i="8"/>
  <c r="K172" i="8" a="1"/>
  <c r="K172" i="8" s="1"/>
  <c r="J172" i="8"/>
  <c r="G172" i="8"/>
  <c r="F172" i="8"/>
  <c r="E172" i="8"/>
  <c r="D172" i="8"/>
  <c r="C172" i="8"/>
  <c r="K171" i="8" a="1"/>
  <c r="K171" i="8" s="1"/>
  <c r="J171" i="8"/>
  <c r="G171" i="8"/>
  <c r="F171" i="8"/>
  <c r="E171" i="8"/>
  <c r="D171" i="8"/>
  <c r="C171" i="8"/>
  <c r="K170" i="8" a="1"/>
  <c r="K170" i="8" s="1"/>
  <c r="J170" i="8"/>
  <c r="G170" i="8"/>
  <c r="F170" i="8"/>
  <c r="E170" i="8"/>
  <c r="D170" i="8"/>
  <c r="C170" i="8"/>
  <c r="K169" i="8" a="1"/>
  <c r="K169" i="8" s="1"/>
  <c r="J169" i="8"/>
  <c r="G169" i="8"/>
  <c r="F169" i="8"/>
  <c r="E169" i="8"/>
  <c r="D169" i="8"/>
  <c r="C169" i="8"/>
  <c r="K168" i="8" a="1"/>
  <c r="K168" i="8" s="1"/>
  <c r="J168" i="8"/>
  <c r="G168" i="8"/>
  <c r="F168" i="8"/>
  <c r="E168" i="8"/>
  <c r="D168" i="8"/>
  <c r="C168" i="8"/>
  <c r="K167" i="8" a="1"/>
  <c r="K167" i="8" s="1"/>
  <c r="J167" i="8"/>
  <c r="G167" i="8"/>
  <c r="F167" i="8"/>
  <c r="E167" i="8"/>
  <c r="D167" i="8"/>
  <c r="C167" i="8"/>
  <c r="K166" i="8" a="1"/>
  <c r="K166" i="8" s="1"/>
  <c r="J166" i="8"/>
  <c r="G166" i="8"/>
  <c r="F166" i="8"/>
  <c r="E166" i="8"/>
  <c r="D166" i="8"/>
  <c r="C166" i="8"/>
  <c r="K165" i="8" a="1"/>
  <c r="K165" i="8" s="1"/>
  <c r="J165" i="8"/>
  <c r="G165" i="8"/>
  <c r="F165" i="8"/>
  <c r="E165" i="8"/>
  <c r="D165" i="8"/>
  <c r="C165" i="8"/>
  <c r="K164" i="8" a="1"/>
  <c r="K164" i="8" s="1"/>
  <c r="J164" i="8"/>
  <c r="G164" i="8"/>
  <c r="F164" i="8"/>
  <c r="E164" i="8"/>
  <c r="D164" i="8"/>
  <c r="C164" i="8"/>
  <c r="K163" i="8" a="1"/>
  <c r="K163" i="8" s="1"/>
  <c r="J163" i="8"/>
  <c r="G163" i="8"/>
  <c r="F163" i="8"/>
  <c r="E163" i="8"/>
  <c r="D163" i="8"/>
  <c r="C163" i="8"/>
  <c r="K162" i="8" a="1"/>
  <c r="K162" i="8" s="1"/>
  <c r="J162" i="8"/>
  <c r="G162" i="8"/>
  <c r="F162" i="8"/>
  <c r="E162" i="8"/>
  <c r="D162" i="8"/>
  <c r="C162" i="8"/>
  <c r="K161" i="8" a="1"/>
  <c r="K161" i="8" s="1"/>
  <c r="J161" i="8"/>
  <c r="G161" i="8"/>
  <c r="F161" i="8"/>
  <c r="E161" i="8"/>
  <c r="D161" i="8"/>
  <c r="C161" i="8"/>
  <c r="K160" i="8" a="1"/>
  <c r="K160" i="8" s="1"/>
  <c r="J160" i="8"/>
  <c r="G160" i="8"/>
  <c r="F160" i="8"/>
  <c r="E160" i="8"/>
  <c r="D160" i="8"/>
  <c r="C160" i="8"/>
  <c r="K159" i="8" a="1"/>
  <c r="K159" i="8" s="1"/>
  <c r="J159" i="8"/>
  <c r="G159" i="8"/>
  <c r="F159" i="8"/>
  <c r="E159" i="8"/>
  <c r="D159" i="8"/>
  <c r="C159" i="8"/>
  <c r="K158" i="8" a="1"/>
  <c r="K158" i="8" s="1"/>
  <c r="J158" i="8"/>
  <c r="G158" i="8"/>
  <c r="F158" i="8"/>
  <c r="E158" i="8"/>
  <c r="D158" i="8"/>
  <c r="C158" i="8"/>
  <c r="K157" i="8" a="1"/>
  <c r="K157" i="8" s="1"/>
  <c r="J157" i="8"/>
  <c r="G157" i="8"/>
  <c r="F157" i="8"/>
  <c r="E157" i="8"/>
  <c r="D157" i="8"/>
  <c r="C157" i="8"/>
  <c r="K156" i="8" a="1"/>
  <c r="K156" i="8" s="1"/>
  <c r="J156" i="8"/>
  <c r="G156" i="8"/>
  <c r="F156" i="8"/>
  <c r="E156" i="8"/>
  <c r="D156" i="8"/>
  <c r="C156" i="8"/>
  <c r="K155" i="8" a="1"/>
  <c r="K155" i="8" s="1"/>
  <c r="J155" i="8"/>
  <c r="G155" i="8"/>
  <c r="F155" i="8"/>
  <c r="E155" i="8"/>
  <c r="D155" i="8"/>
  <c r="C155" i="8"/>
  <c r="K154" i="8" a="1"/>
  <c r="K154" i="8" s="1"/>
  <c r="J154" i="8"/>
  <c r="G154" i="8"/>
  <c r="F154" i="8"/>
  <c r="E154" i="8"/>
  <c r="D154" i="8"/>
  <c r="C154" i="8"/>
  <c r="K153" i="8" a="1"/>
  <c r="K153" i="8" s="1"/>
  <c r="J153" i="8"/>
  <c r="G153" i="8"/>
  <c r="F153" i="8"/>
  <c r="E153" i="8"/>
  <c r="D153" i="8"/>
  <c r="C153" i="8"/>
  <c r="K152" i="8" a="1"/>
  <c r="K152" i="8" s="1"/>
  <c r="J152" i="8"/>
  <c r="G152" i="8"/>
  <c r="F152" i="8"/>
  <c r="E152" i="8"/>
  <c r="D152" i="8"/>
  <c r="C152" i="8"/>
  <c r="K151" i="8" a="1"/>
  <c r="K151" i="8" s="1"/>
  <c r="J151" i="8"/>
  <c r="G151" i="8"/>
  <c r="F151" i="8"/>
  <c r="E151" i="8"/>
  <c r="D151" i="8"/>
  <c r="C151" i="8"/>
  <c r="K150" i="8" a="1"/>
  <c r="K150" i="8" s="1"/>
  <c r="J150" i="8"/>
  <c r="G150" i="8"/>
  <c r="F150" i="8"/>
  <c r="E150" i="8"/>
  <c r="D150" i="8"/>
  <c r="C150" i="8"/>
  <c r="K149" i="8" a="1"/>
  <c r="K149" i="8" s="1"/>
  <c r="J149" i="8"/>
  <c r="G149" i="8"/>
  <c r="F149" i="8"/>
  <c r="E149" i="8"/>
  <c r="D149" i="8"/>
  <c r="C149" i="8"/>
  <c r="K148" i="8" a="1"/>
  <c r="K148" i="8" s="1"/>
  <c r="J148" i="8"/>
  <c r="G148" i="8"/>
  <c r="F148" i="8"/>
  <c r="E148" i="8"/>
  <c r="D148" i="8"/>
  <c r="C148" i="8"/>
  <c r="K147" i="8" a="1"/>
  <c r="K147" i="8" s="1"/>
  <c r="J147" i="8"/>
  <c r="G147" i="8"/>
  <c r="F147" i="8"/>
  <c r="E147" i="8"/>
  <c r="D147" i="8"/>
  <c r="C147" i="8"/>
  <c r="K146" i="8" a="1"/>
  <c r="K146" i="8" s="1"/>
  <c r="J146" i="8"/>
  <c r="G146" i="8"/>
  <c r="F146" i="8"/>
  <c r="E146" i="8"/>
  <c r="D146" i="8"/>
  <c r="C146" i="8"/>
  <c r="K145" i="8" a="1"/>
  <c r="K145" i="8" s="1"/>
  <c r="J145" i="8"/>
  <c r="G145" i="8"/>
  <c r="F145" i="8"/>
  <c r="E145" i="8"/>
  <c r="D145" i="8"/>
  <c r="C145" i="8"/>
  <c r="K144" i="8" a="1"/>
  <c r="K144" i="8" s="1"/>
  <c r="J144" i="8"/>
  <c r="G144" i="8"/>
  <c r="F144" i="8"/>
  <c r="E144" i="8"/>
  <c r="D144" i="8"/>
  <c r="C144" i="8"/>
  <c r="K143" i="8" a="1"/>
  <c r="K143" i="8" s="1"/>
  <c r="J143" i="8"/>
  <c r="G143" i="8"/>
  <c r="F143" i="8"/>
  <c r="E143" i="8"/>
  <c r="D143" i="8"/>
  <c r="C143" i="8"/>
  <c r="K142" i="8" a="1"/>
  <c r="K142" i="8" s="1"/>
  <c r="J142" i="8"/>
  <c r="G142" i="8"/>
  <c r="F142" i="8"/>
  <c r="E142" i="8"/>
  <c r="D142" i="8"/>
  <c r="C142" i="8"/>
  <c r="K141" i="8" a="1"/>
  <c r="K141" i="8" s="1"/>
  <c r="J141" i="8"/>
  <c r="G141" i="8"/>
  <c r="F141" i="8"/>
  <c r="E141" i="8"/>
  <c r="D141" i="8"/>
  <c r="C141" i="8"/>
  <c r="K140" i="8" a="1"/>
  <c r="K140" i="8" s="1"/>
  <c r="J140" i="8"/>
  <c r="G140" i="8"/>
  <c r="F140" i="8"/>
  <c r="E140" i="8"/>
  <c r="D140" i="8"/>
  <c r="C140" i="8"/>
  <c r="K139" i="8" a="1"/>
  <c r="K139" i="8" s="1"/>
  <c r="J139" i="8"/>
  <c r="G139" i="8"/>
  <c r="F139" i="8"/>
  <c r="E139" i="8"/>
  <c r="D139" i="8"/>
  <c r="C139" i="8"/>
  <c r="K138" i="8" a="1"/>
  <c r="K138" i="8" s="1"/>
  <c r="J138" i="8"/>
  <c r="G138" i="8"/>
  <c r="F138" i="8"/>
  <c r="E138" i="8"/>
  <c r="D138" i="8"/>
  <c r="C138" i="8"/>
  <c r="K137" i="8" a="1"/>
  <c r="K137" i="8" s="1"/>
  <c r="J137" i="8"/>
  <c r="G137" i="8"/>
  <c r="F137" i="8"/>
  <c r="E137" i="8"/>
  <c r="D137" i="8"/>
  <c r="C137" i="8"/>
  <c r="K136" i="8" a="1"/>
  <c r="K136" i="8" s="1"/>
  <c r="J136" i="8"/>
  <c r="G136" i="8"/>
  <c r="F136" i="8"/>
  <c r="E136" i="8"/>
  <c r="D136" i="8"/>
  <c r="C136" i="8"/>
  <c r="K135" i="8" a="1"/>
  <c r="K135" i="8" s="1"/>
  <c r="J135" i="8"/>
  <c r="G135" i="8"/>
  <c r="F135" i="8"/>
  <c r="E135" i="8"/>
  <c r="D135" i="8"/>
  <c r="C135" i="8"/>
  <c r="K134" i="8" a="1"/>
  <c r="K134" i="8" s="1"/>
  <c r="J134" i="8"/>
  <c r="G134" i="8"/>
  <c r="F134" i="8"/>
  <c r="E134" i="8"/>
  <c r="D134" i="8"/>
  <c r="C134" i="8"/>
  <c r="K133" i="8" a="1"/>
  <c r="K133" i="8" s="1"/>
  <c r="J133" i="8"/>
  <c r="G133" i="8"/>
  <c r="F133" i="8"/>
  <c r="E133" i="8"/>
  <c r="D133" i="8"/>
  <c r="C133" i="8"/>
  <c r="K132" i="8" a="1"/>
  <c r="K132" i="8" s="1"/>
  <c r="J132" i="8"/>
  <c r="G132" i="8"/>
  <c r="F132" i="8"/>
  <c r="E132" i="8"/>
  <c r="D132" i="8"/>
  <c r="C132" i="8"/>
  <c r="K131" i="8" a="1"/>
  <c r="K131" i="8" s="1"/>
  <c r="J131" i="8"/>
  <c r="G131" i="8"/>
  <c r="F131" i="8"/>
  <c r="E131" i="8"/>
  <c r="D131" i="8"/>
  <c r="C131" i="8"/>
  <c r="K130" i="8" a="1"/>
  <c r="K130" i="8" s="1"/>
  <c r="J130" i="8"/>
  <c r="G130" i="8"/>
  <c r="F130" i="8"/>
  <c r="E130" i="8"/>
  <c r="D130" i="8"/>
  <c r="C130" i="8"/>
  <c r="K129" i="8" a="1"/>
  <c r="K129" i="8" s="1"/>
  <c r="J129" i="8"/>
  <c r="G129" i="8"/>
  <c r="F129" i="8"/>
  <c r="E129" i="8"/>
  <c r="D129" i="8"/>
  <c r="C129" i="8"/>
  <c r="K128" i="8" a="1"/>
  <c r="K128" i="8" s="1"/>
  <c r="J128" i="8"/>
  <c r="G128" i="8"/>
  <c r="F128" i="8"/>
  <c r="E128" i="8"/>
  <c r="D128" i="8"/>
  <c r="C128" i="8"/>
  <c r="K127" i="8" a="1"/>
  <c r="K127" i="8" s="1"/>
  <c r="J127" i="8"/>
  <c r="G127" i="8"/>
  <c r="F127" i="8"/>
  <c r="E127" i="8"/>
  <c r="D127" i="8"/>
  <c r="C127" i="8"/>
  <c r="K126" i="8" a="1"/>
  <c r="K126" i="8" s="1"/>
  <c r="J126" i="8"/>
  <c r="G126" i="8"/>
  <c r="F126" i="8"/>
  <c r="E126" i="8"/>
  <c r="D126" i="8"/>
  <c r="C126" i="8"/>
  <c r="K125" i="8" a="1"/>
  <c r="K125" i="8" s="1"/>
  <c r="J125" i="8"/>
  <c r="G125" i="8"/>
  <c r="F125" i="8"/>
  <c r="E125" i="8"/>
  <c r="D125" i="8"/>
  <c r="C125" i="8"/>
  <c r="K124" i="8" a="1"/>
  <c r="K124" i="8" s="1"/>
  <c r="J124" i="8"/>
  <c r="G124" i="8"/>
  <c r="F124" i="8"/>
  <c r="E124" i="8"/>
  <c r="D124" i="8"/>
  <c r="C124" i="8"/>
  <c r="K123" i="8" a="1"/>
  <c r="K123" i="8" s="1"/>
  <c r="J123" i="8"/>
  <c r="G123" i="8"/>
  <c r="F123" i="8"/>
  <c r="E123" i="8"/>
  <c r="D123" i="8"/>
  <c r="C123" i="8"/>
  <c r="K122" i="8" a="1"/>
  <c r="K122" i="8" s="1"/>
  <c r="J122" i="8"/>
  <c r="G122" i="8"/>
  <c r="F122" i="8"/>
  <c r="E122" i="8"/>
  <c r="D122" i="8"/>
  <c r="C122" i="8"/>
  <c r="K121" i="8" a="1"/>
  <c r="K121" i="8" s="1"/>
  <c r="J121" i="8"/>
  <c r="G121" i="8"/>
  <c r="F121" i="8"/>
  <c r="E121" i="8"/>
  <c r="D121" i="8"/>
  <c r="C121" i="8"/>
  <c r="K120" i="8" a="1"/>
  <c r="K120" i="8" s="1"/>
  <c r="J120" i="8"/>
  <c r="G120" i="8"/>
  <c r="F120" i="8"/>
  <c r="E120" i="8"/>
  <c r="D120" i="8"/>
  <c r="C120" i="8"/>
  <c r="K119" i="8" a="1"/>
  <c r="K119" i="8" s="1"/>
  <c r="J119" i="8"/>
  <c r="G119" i="8"/>
  <c r="F119" i="8"/>
  <c r="E119" i="8"/>
  <c r="D119" i="8"/>
  <c r="C119" i="8"/>
  <c r="K118" i="8" a="1"/>
  <c r="K118" i="8" s="1"/>
  <c r="J118" i="8"/>
  <c r="G118" i="8"/>
  <c r="F118" i="8"/>
  <c r="E118" i="8"/>
  <c r="D118" i="8"/>
  <c r="C118" i="8"/>
  <c r="K117" i="8" a="1"/>
  <c r="K117" i="8" s="1"/>
  <c r="J117" i="8"/>
  <c r="G117" i="8"/>
  <c r="F117" i="8"/>
  <c r="E117" i="8"/>
  <c r="D117" i="8"/>
  <c r="C117" i="8"/>
  <c r="K116" i="8" a="1"/>
  <c r="K116" i="8" s="1"/>
  <c r="J116" i="8"/>
  <c r="G116" i="8"/>
  <c r="F116" i="8"/>
  <c r="E116" i="8"/>
  <c r="D116" i="8"/>
  <c r="C116" i="8"/>
  <c r="K115" i="8" a="1"/>
  <c r="K115" i="8" s="1"/>
  <c r="J115" i="8"/>
  <c r="G115" i="8"/>
  <c r="F115" i="8"/>
  <c r="E115" i="8"/>
  <c r="D115" i="8"/>
  <c r="C115" i="8"/>
  <c r="K114" i="8" a="1"/>
  <c r="K114" i="8" s="1"/>
  <c r="J114" i="8"/>
  <c r="G114" i="8"/>
  <c r="F114" i="8"/>
  <c r="E114" i="8"/>
  <c r="D114" i="8"/>
  <c r="C114" i="8"/>
  <c r="K113" i="8" a="1"/>
  <c r="K113" i="8" s="1"/>
  <c r="J113" i="8"/>
  <c r="G113" i="8"/>
  <c r="F113" i="8"/>
  <c r="E113" i="8"/>
  <c r="D113" i="8"/>
  <c r="C113" i="8"/>
  <c r="K112" i="8" a="1"/>
  <c r="K112" i="8" s="1"/>
  <c r="J112" i="8"/>
  <c r="G112" i="8"/>
  <c r="F112" i="8"/>
  <c r="E112" i="8"/>
  <c r="D112" i="8"/>
  <c r="C112" i="8"/>
  <c r="K111" i="8" a="1"/>
  <c r="K111" i="8" s="1"/>
  <c r="J111" i="8"/>
  <c r="G111" i="8"/>
  <c r="F111" i="8"/>
  <c r="E111" i="8"/>
  <c r="D111" i="8"/>
  <c r="C111" i="8"/>
  <c r="K110" i="8" a="1"/>
  <c r="K110" i="8" s="1"/>
  <c r="J110" i="8"/>
  <c r="G110" i="8"/>
  <c r="F110" i="8"/>
  <c r="E110" i="8"/>
  <c r="D110" i="8"/>
  <c r="C110" i="8"/>
  <c r="K109" i="8" a="1"/>
  <c r="K109" i="8" s="1"/>
  <c r="J109" i="8"/>
  <c r="G109" i="8"/>
  <c r="F109" i="8"/>
  <c r="E109" i="8"/>
  <c r="D109" i="8"/>
  <c r="C109" i="8"/>
  <c r="K108" i="8" a="1"/>
  <c r="K108" i="8" s="1"/>
  <c r="J108" i="8"/>
  <c r="G108" i="8"/>
  <c r="F108" i="8"/>
  <c r="E108" i="8"/>
  <c r="D108" i="8"/>
  <c r="C108" i="8"/>
  <c r="K107" i="8" a="1"/>
  <c r="K107" i="8" s="1"/>
  <c r="J107" i="8"/>
  <c r="G107" i="8"/>
  <c r="F107" i="8"/>
  <c r="E107" i="8"/>
  <c r="D107" i="8"/>
  <c r="C107" i="8"/>
  <c r="K106" i="8" a="1"/>
  <c r="K106" i="8" s="1"/>
  <c r="J106" i="8"/>
  <c r="G106" i="8"/>
  <c r="F106" i="8"/>
  <c r="E106" i="8"/>
  <c r="D106" i="8"/>
  <c r="C106" i="8"/>
  <c r="K105" i="8" a="1"/>
  <c r="K105" i="8" s="1"/>
  <c r="J105" i="8"/>
  <c r="G105" i="8"/>
  <c r="F105" i="8"/>
  <c r="E105" i="8"/>
  <c r="D105" i="8"/>
  <c r="C105" i="8"/>
  <c r="K104" i="8" a="1"/>
  <c r="K104" i="8" s="1"/>
  <c r="J104" i="8"/>
  <c r="G104" i="8"/>
  <c r="F104" i="8"/>
  <c r="E104" i="8"/>
  <c r="D104" i="8"/>
  <c r="C104" i="8"/>
  <c r="K103" i="8" a="1"/>
  <c r="K103" i="8" s="1"/>
  <c r="J103" i="8"/>
  <c r="G103" i="8"/>
  <c r="F103" i="8"/>
  <c r="E103" i="8"/>
  <c r="D103" i="8"/>
  <c r="C103" i="8"/>
  <c r="K102" i="8" a="1"/>
  <c r="K102" i="8" s="1"/>
  <c r="J102" i="8"/>
  <c r="G102" i="8"/>
  <c r="F102" i="8"/>
  <c r="E102" i="8"/>
  <c r="D102" i="8"/>
  <c r="C102" i="8"/>
  <c r="K101" i="8" a="1"/>
  <c r="K101" i="8" s="1"/>
  <c r="J101" i="8"/>
  <c r="G101" i="8"/>
  <c r="F101" i="8"/>
  <c r="E101" i="8"/>
  <c r="D101" i="8"/>
  <c r="C101" i="8"/>
  <c r="K100" i="8" a="1"/>
  <c r="K100" i="8" s="1"/>
  <c r="J100" i="8"/>
  <c r="G100" i="8"/>
  <c r="F100" i="8"/>
  <c r="E100" i="8"/>
  <c r="D100" i="8"/>
  <c r="C100" i="8"/>
  <c r="K99" i="8" a="1"/>
  <c r="K99" i="8" s="1"/>
  <c r="J99" i="8"/>
  <c r="G99" i="8"/>
  <c r="F99" i="8"/>
  <c r="E99" i="8"/>
  <c r="D99" i="8"/>
  <c r="C99" i="8"/>
  <c r="K98" i="8" a="1"/>
  <c r="K98" i="8" s="1"/>
  <c r="J98" i="8"/>
  <c r="G98" i="8"/>
  <c r="F98" i="8"/>
  <c r="E98" i="8"/>
  <c r="D98" i="8"/>
  <c r="C98" i="8"/>
  <c r="K97" i="8" a="1"/>
  <c r="K97" i="8" s="1"/>
  <c r="J97" i="8"/>
  <c r="G97" i="8"/>
  <c r="F97" i="8"/>
  <c r="E97" i="8"/>
  <c r="D97" i="8"/>
  <c r="C97" i="8"/>
  <c r="K96" i="8" a="1"/>
  <c r="K96" i="8" s="1"/>
  <c r="J96" i="8"/>
  <c r="G96" i="8"/>
  <c r="F96" i="8"/>
  <c r="E96" i="8"/>
  <c r="D96" i="8"/>
  <c r="C96" i="8"/>
  <c r="K95" i="8" a="1"/>
  <c r="K95" i="8" s="1"/>
  <c r="J95" i="8"/>
  <c r="G95" i="8"/>
  <c r="F95" i="8"/>
  <c r="E95" i="8"/>
  <c r="D95" i="8"/>
  <c r="C95" i="8"/>
  <c r="K94" i="8" a="1"/>
  <c r="K94" i="8" s="1"/>
  <c r="J94" i="8"/>
  <c r="G94" i="8"/>
  <c r="F94" i="8"/>
  <c r="E94" i="8"/>
  <c r="D94" i="8"/>
  <c r="C94" i="8"/>
  <c r="K93" i="8" a="1"/>
  <c r="K93" i="8" s="1"/>
  <c r="J93" i="8"/>
  <c r="G93" i="8"/>
  <c r="F93" i="8"/>
  <c r="E93" i="8"/>
  <c r="D93" i="8"/>
  <c r="C93" i="8"/>
  <c r="K92" i="8" a="1"/>
  <c r="K92" i="8" s="1"/>
  <c r="J92" i="8"/>
  <c r="G92" i="8"/>
  <c r="F92" i="8"/>
  <c r="E92" i="8"/>
  <c r="D92" i="8"/>
  <c r="C92" i="8"/>
  <c r="K91" i="8" a="1"/>
  <c r="K91" i="8" s="1"/>
  <c r="J91" i="8"/>
  <c r="G91" i="8"/>
  <c r="F91" i="8"/>
  <c r="E91" i="8"/>
  <c r="D91" i="8"/>
  <c r="C91" i="8"/>
  <c r="K90" i="8" a="1"/>
  <c r="K90" i="8" s="1"/>
  <c r="J90" i="8"/>
  <c r="G90" i="8"/>
  <c r="F90" i="8"/>
  <c r="E90" i="8"/>
  <c r="D90" i="8"/>
  <c r="C90" i="8"/>
  <c r="K89" i="8" a="1"/>
  <c r="K89" i="8" s="1"/>
  <c r="J89" i="8"/>
  <c r="G89" i="8"/>
  <c r="F89" i="8"/>
  <c r="E89" i="8"/>
  <c r="D89" i="8"/>
  <c r="C89" i="8"/>
  <c r="K88" i="8" a="1"/>
  <c r="K88" i="8" s="1"/>
  <c r="J88" i="8"/>
  <c r="G88" i="8"/>
  <c r="F88" i="8"/>
  <c r="E88" i="8"/>
  <c r="D88" i="8"/>
  <c r="C88" i="8"/>
  <c r="K87" i="8" a="1"/>
  <c r="K87" i="8" s="1"/>
  <c r="J87" i="8"/>
  <c r="G87" i="8"/>
  <c r="F87" i="8"/>
  <c r="E87" i="8"/>
  <c r="D87" i="8"/>
  <c r="C87" i="8"/>
  <c r="K86" i="8" a="1"/>
  <c r="K86" i="8" s="1"/>
  <c r="J86" i="8"/>
  <c r="G86" i="8"/>
  <c r="F86" i="8"/>
  <c r="E86" i="8"/>
  <c r="D86" i="8"/>
  <c r="C86" i="8"/>
  <c r="K85" i="8" a="1"/>
  <c r="K85" i="8" s="1"/>
  <c r="J85" i="8"/>
  <c r="G85" i="8"/>
  <c r="F85" i="8"/>
  <c r="E85" i="8"/>
  <c r="D85" i="8"/>
  <c r="C85" i="8"/>
  <c r="K84" i="8" a="1"/>
  <c r="K84" i="8" s="1"/>
  <c r="J84" i="8"/>
  <c r="G84" i="8"/>
  <c r="F84" i="8"/>
  <c r="E84" i="8"/>
  <c r="D84" i="8"/>
  <c r="C84" i="8"/>
  <c r="K83" i="8" a="1"/>
  <c r="K83" i="8" s="1"/>
  <c r="J83" i="8"/>
  <c r="G83" i="8"/>
  <c r="F83" i="8"/>
  <c r="E83" i="8"/>
  <c r="D83" i="8"/>
  <c r="C83" i="8"/>
  <c r="K82" i="8" a="1"/>
  <c r="K82" i="8" s="1"/>
  <c r="J82" i="8"/>
  <c r="G82" i="8"/>
  <c r="F82" i="8"/>
  <c r="E82" i="8"/>
  <c r="D82" i="8"/>
  <c r="C82" i="8"/>
  <c r="K81" i="8" a="1"/>
  <c r="K81" i="8" s="1"/>
  <c r="J81" i="8"/>
  <c r="G81" i="8"/>
  <c r="F81" i="8"/>
  <c r="E81" i="8"/>
  <c r="D81" i="8"/>
  <c r="C81" i="8"/>
  <c r="K80" i="8" a="1"/>
  <c r="K80" i="8" s="1"/>
  <c r="J80" i="8"/>
  <c r="G80" i="8"/>
  <c r="F80" i="8"/>
  <c r="E80" i="8"/>
  <c r="D80" i="8"/>
  <c r="C80" i="8"/>
  <c r="K79" i="8" a="1"/>
  <c r="K79" i="8" s="1"/>
  <c r="J79" i="8"/>
  <c r="G79" i="8"/>
  <c r="F79" i="8"/>
  <c r="E79" i="8"/>
  <c r="D79" i="8"/>
  <c r="C79" i="8"/>
  <c r="K78" i="8" a="1"/>
  <c r="K78" i="8" s="1"/>
  <c r="J78" i="8"/>
  <c r="G78" i="8"/>
  <c r="F78" i="8"/>
  <c r="E78" i="8"/>
  <c r="D78" i="8"/>
  <c r="C78" i="8"/>
  <c r="K77" i="8" a="1"/>
  <c r="K77" i="8" s="1"/>
  <c r="J77" i="8"/>
  <c r="G77" i="8"/>
  <c r="F77" i="8"/>
  <c r="E77" i="8"/>
  <c r="D77" i="8"/>
  <c r="C77" i="8"/>
  <c r="K76" i="8" a="1"/>
  <c r="K76" i="8" s="1"/>
  <c r="J76" i="8"/>
  <c r="G76" i="8"/>
  <c r="F76" i="8"/>
  <c r="E76" i="8"/>
  <c r="D76" i="8"/>
  <c r="C76" i="8"/>
  <c r="K75" i="8" a="1"/>
  <c r="K75" i="8" s="1"/>
  <c r="J75" i="8"/>
  <c r="G75" i="8"/>
  <c r="F75" i="8"/>
  <c r="E75" i="8"/>
  <c r="D75" i="8"/>
  <c r="C75" i="8"/>
  <c r="K74" i="8" a="1"/>
  <c r="K74" i="8" s="1"/>
  <c r="J74" i="8"/>
  <c r="G74" i="8"/>
  <c r="F74" i="8"/>
  <c r="E74" i="8"/>
  <c r="D74" i="8"/>
  <c r="C74" i="8"/>
  <c r="K73" i="8" a="1"/>
  <c r="K73" i="8" s="1"/>
  <c r="J73" i="8"/>
  <c r="G73" i="8"/>
  <c r="F73" i="8"/>
  <c r="E73" i="8"/>
  <c r="D73" i="8"/>
  <c r="C73" i="8"/>
  <c r="K72" i="8" a="1"/>
  <c r="K72" i="8" s="1"/>
  <c r="J72" i="8"/>
  <c r="G72" i="8"/>
  <c r="F72" i="8"/>
  <c r="E72" i="8"/>
  <c r="D72" i="8"/>
  <c r="C72" i="8"/>
  <c r="K71" i="8" a="1"/>
  <c r="K71" i="8" s="1"/>
  <c r="J71" i="8"/>
  <c r="G71" i="8"/>
  <c r="F71" i="8"/>
  <c r="E71" i="8"/>
  <c r="D71" i="8"/>
  <c r="C71" i="8"/>
  <c r="K70" i="8" a="1"/>
  <c r="K70" i="8" s="1"/>
  <c r="J70" i="8"/>
  <c r="G70" i="8"/>
  <c r="F70" i="8"/>
  <c r="E70" i="8"/>
  <c r="D70" i="8"/>
  <c r="C70" i="8"/>
  <c r="K69" i="8" a="1"/>
  <c r="K69" i="8" s="1"/>
  <c r="J69" i="8"/>
  <c r="G69" i="8"/>
  <c r="F69" i="8"/>
  <c r="E69" i="8"/>
  <c r="D69" i="8"/>
  <c r="C69" i="8"/>
  <c r="K68" i="8" a="1"/>
  <c r="K68" i="8" s="1"/>
  <c r="J68" i="8"/>
  <c r="G68" i="8"/>
  <c r="F68" i="8"/>
  <c r="E68" i="8"/>
  <c r="D68" i="8"/>
  <c r="C68" i="8"/>
  <c r="K67" i="8" a="1"/>
  <c r="K67" i="8" s="1"/>
  <c r="J67" i="8"/>
  <c r="G67" i="8"/>
  <c r="F67" i="8"/>
  <c r="E67" i="8"/>
  <c r="D67" i="8"/>
  <c r="C67" i="8"/>
  <c r="K66" i="8" a="1"/>
  <c r="K66" i="8" s="1"/>
  <c r="J66" i="8"/>
  <c r="G66" i="8"/>
  <c r="F66" i="8"/>
  <c r="E66" i="8"/>
  <c r="D66" i="8"/>
  <c r="C66" i="8"/>
  <c r="K65" i="8" a="1"/>
  <c r="K65" i="8" s="1"/>
  <c r="J65" i="8"/>
  <c r="G65" i="8"/>
  <c r="F65" i="8"/>
  <c r="E65" i="8"/>
  <c r="D65" i="8"/>
  <c r="C65" i="8"/>
  <c r="K64" i="8" a="1"/>
  <c r="K64" i="8" s="1"/>
  <c r="J64" i="8"/>
  <c r="G64" i="8"/>
  <c r="F64" i="8"/>
  <c r="E64" i="8"/>
  <c r="D64" i="8"/>
  <c r="C64" i="8"/>
  <c r="K63" i="8" a="1"/>
  <c r="K63" i="8" s="1"/>
  <c r="J63" i="8"/>
  <c r="G63" i="8"/>
  <c r="F63" i="8"/>
  <c r="E63" i="8"/>
  <c r="D63" i="8"/>
  <c r="C63" i="8"/>
  <c r="K62" i="8" a="1"/>
  <c r="K62" i="8" s="1"/>
  <c r="J62" i="8"/>
  <c r="G62" i="8"/>
  <c r="F62" i="8"/>
  <c r="E62" i="8"/>
  <c r="D62" i="8"/>
  <c r="C62" i="8"/>
  <c r="K61" i="8" a="1"/>
  <c r="K61" i="8" s="1"/>
  <c r="J61" i="8"/>
  <c r="G61" i="8"/>
  <c r="F61" i="8"/>
  <c r="E61" i="8"/>
  <c r="D61" i="8"/>
  <c r="C61" i="8"/>
  <c r="K60" i="8" a="1"/>
  <c r="K60" i="8" s="1"/>
  <c r="J60" i="8"/>
  <c r="G60" i="8"/>
  <c r="F60" i="8"/>
  <c r="E60" i="8"/>
  <c r="D60" i="8"/>
  <c r="C60" i="8"/>
  <c r="K59" i="8" a="1"/>
  <c r="K59" i="8" s="1"/>
  <c r="J59" i="8"/>
  <c r="G59" i="8"/>
  <c r="F59" i="8"/>
  <c r="E59" i="8"/>
  <c r="D59" i="8"/>
  <c r="C59" i="8"/>
  <c r="K58" i="8" a="1"/>
  <c r="K58" i="8" s="1"/>
  <c r="J58" i="8"/>
  <c r="G58" i="8"/>
  <c r="F58" i="8"/>
  <c r="E58" i="8"/>
  <c r="D58" i="8"/>
  <c r="C58" i="8"/>
  <c r="K57" i="8" a="1"/>
  <c r="K57" i="8" s="1"/>
  <c r="J57" i="8"/>
  <c r="G57" i="8"/>
  <c r="F57" i="8"/>
  <c r="E57" i="8"/>
  <c r="D57" i="8"/>
  <c r="C57" i="8"/>
  <c r="K56" i="8" a="1"/>
  <c r="K56" i="8" s="1"/>
  <c r="J56" i="8"/>
  <c r="G56" i="8"/>
  <c r="F56" i="8"/>
  <c r="E56" i="8"/>
  <c r="D56" i="8"/>
  <c r="C56" i="8"/>
  <c r="K55" i="8" a="1"/>
  <c r="K55" i="8" s="1"/>
  <c r="J55" i="8"/>
  <c r="G55" i="8"/>
  <c r="F55" i="8"/>
  <c r="E55" i="8"/>
  <c r="D55" i="8"/>
  <c r="C55" i="8"/>
  <c r="K54" i="8" a="1"/>
  <c r="K54" i="8" s="1"/>
  <c r="J54" i="8"/>
  <c r="G54" i="8"/>
  <c r="F54" i="8"/>
  <c r="E54" i="8"/>
  <c r="D54" i="8"/>
  <c r="C54" i="8"/>
  <c r="K53" i="8" a="1"/>
  <c r="K53" i="8" s="1"/>
  <c r="J53" i="8"/>
  <c r="G53" i="8"/>
  <c r="F53" i="8"/>
  <c r="E53" i="8"/>
  <c r="D53" i="8"/>
  <c r="C53" i="8"/>
  <c r="K52" i="8" a="1"/>
  <c r="K52" i="8" s="1"/>
  <c r="J52" i="8"/>
  <c r="G52" i="8"/>
  <c r="F52" i="8"/>
  <c r="E52" i="8"/>
  <c r="D52" i="8"/>
  <c r="C52" i="8"/>
  <c r="K51" i="8" a="1"/>
  <c r="K51" i="8" s="1"/>
  <c r="J51" i="8"/>
  <c r="G51" i="8"/>
  <c r="F51" i="8"/>
  <c r="E51" i="8"/>
  <c r="D51" i="8"/>
  <c r="C51" i="8"/>
  <c r="K50" i="8" a="1"/>
  <c r="K50" i="8" s="1"/>
  <c r="J50" i="8"/>
  <c r="G50" i="8"/>
  <c r="F50" i="8"/>
  <c r="E50" i="8"/>
  <c r="D50" i="8"/>
  <c r="C50" i="8"/>
  <c r="K49" i="8" a="1"/>
  <c r="K49" i="8" s="1"/>
  <c r="J49" i="8"/>
  <c r="G49" i="8"/>
  <c r="F49" i="8"/>
  <c r="E49" i="8"/>
  <c r="D49" i="8"/>
  <c r="C49" i="8"/>
  <c r="K48" i="8" a="1"/>
  <c r="K48" i="8" s="1"/>
  <c r="J48" i="8"/>
  <c r="G48" i="8"/>
  <c r="F48" i="8"/>
  <c r="E48" i="8"/>
  <c r="D48" i="8"/>
  <c r="C48" i="8"/>
  <c r="K47" i="8" a="1"/>
  <c r="K47" i="8" s="1"/>
  <c r="J47" i="8"/>
  <c r="G47" i="8"/>
  <c r="F47" i="8"/>
  <c r="E47" i="8"/>
  <c r="D47" i="8"/>
  <c r="C47" i="8"/>
  <c r="K46" i="8" a="1"/>
  <c r="K46" i="8" s="1"/>
  <c r="J46" i="8"/>
  <c r="G46" i="8"/>
  <c r="F46" i="8"/>
  <c r="E46" i="8"/>
  <c r="D46" i="8"/>
  <c r="C46" i="8"/>
  <c r="K45" i="8" a="1"/>
  <c r="K45" i="8" s="1"/>
  <c r="J45" i="8"/>
  <c r="G45" i="8"/>
  <c r="F45" i="8"/>
  <c r="E45" i="8"/>
  <c r="D45" i="8"/>
  <c r="C45" i="8"/>
  <c r="K44" i="8" a="1"/>
  <c r="K44" i="8" s="1"/>
  <c r="J44" i="8"/>
  <c r="G44" i="8"/>
  <c r="F44" i="8"/>
  <c r="E44" i="8"/>
  <c r="D44" i="8"/>
  <c r="C44" i="8"/>
  <c r="K43" i="8" a="1"/>
  <c r="K43" i="8" s="1"/>
  <c r="J43" i="8"/>
  <c r="G43" i="8"/>
  <c r="F43" i="8"/>
  <c r="E43" i="8"/>
  <c r="D43" i="8"/>
  <c r="C43" i="8"/>
  <c r="K42" i="8" a="1"/>
  <c r="K42" i="8" s="1"/>
  <c r="J42" i="8"/>
  <c r="G42" i="8"/>
  <c r="F42" i="8"/>
  <c r="E42" i="8"/>
  <c r="D42" i="8"/>
  <c r="C42" i="8"/>
  <c r="K41" i="8" a="1"/>
  <c r="K41" i="8" s="1"/>
  <c r="J41" i="8"/>
  <c r="G41" i="8"/>
  <c r="F41" i="8"/>
  <c r="E41" i="8"/>
  <c r="D41" i="8"/>
  <c r="C41" i="8"/>
  <c r="K40" i="8" a="1"/>
  <c r="K40" i="8" s="1"/>
  <c r="J40" i="8"/>
  <c r="G40" i="8"/>
  <c r="F40" i="8"/>
  <c r="E40" i="8"/>
  <c r="D40" i="8"/>
  <c r="C40" i="8"/>
  <c r="K39" i="8" a="1"/>
  <c r="K39" i="8" s="1"/>
  <c r="J39" i="8"/>
  <c r="G39" i="8"/>
  <c r="F39" i="8"/>
  <c r="E39" i="8"/>
  <c r="D39" i="8"/>
  <c r="C39" i="8"/>
  <c r="K38" i="8" a="1"/>
  <c r="K38" i="8" s="1"/>
  <c r="J38" i="8"/>
  <c r="G38" i="8"/>
  <c r="F38" i="8"/>
  <c r="E38" i="8"/>
  <c r="D38" i="8"/>
  <c r="C38" i="8"/>
  <c r="K37" i="8" a="1"/>
  <c r="K37" i="8" s="1"/>
  <c r="J37" i="8"/>
  <c r="G37" i="8"/>
  <c r="F37" i="8"/>
  <c r="E37" i="8"/>
  <c r="D37" i="8"/>
  <c r="C37" i="8"/>
  <c r="K36" i="8" a="1"/>
  <c r="K36" i="8" s="1"/>
  <c r="J36" i="8"/>
  <c r="G36" i="8"/>
  <c r="F36" i="8"/>
  <c r="E36" i="8"/>
  <c r="D36" i="8"/>
  <c r="C36" i="8"/>
  <c r="K35" i="8" a="1"/>
  <c r="K35" i="8" s="1"/>
  <c r="J35" i="8"/>
  <c r="G35" i="8"/>
  <c r="F35" i="8"/>
  <c r="E35" i="8"/>
  <c r="D35" i="8"/>
  <c r="C35" i="8"/>
  <c r="K34" i="8" a="1"/>
  <c r="K34" i="8" s="1"/>
  <c r="J34" i="8"/>
  <c r="G34" i="8"/>
  <c r="F34" i="8"/>
  <c r="E34" i="8"/>
  <c r="D34" i="8"/>
  <c r="C34" i="8"/>
  <c r="K33" i="8" a="1"/>
  <c r="K33" i="8" s="1"/>
  <c r="J33" i="8"/>
  <c r="G33" i="8"/>
  <c r="F33" i="8"/>
  <c r="E33" i="8"/>
  <c r="D33" i="8"/>
  <c r="C33" i="8"/>
  <c r="K32" i="8" a="1"/>
  <c r="K32" i="8" s="1"/>
  <c r="J32" i="8"/>
  <c r="G32" i="8"/>
  <c r="F32" i="8"/>
  <c r="E32" i="8"/>
  <c r="D32" i="8"/>
  <c r="C32" i="8"/>
  <c r="K31" i="8" a="1"/>
  <c r="K31" i="8" s="1"/>
  <c r="J31" i="8"/>
  <c r="G31" i="8"/>
  <c r="F31" i="8"/>
  <c r="E31" i="8"/>
  <c r="D31" i="8"/>
  <c r="C31" i="8"/>
  <c r="K30" i="8" a="1"/>
  <c r="K30" i="8" s="1"/>
  <c r="J30" i="8"/>
  <c r="G30" i="8"/>
  <c r="F30" i="8"/>
  <c r="E30" i="8"/>
  <c r="D30" i="8"/>
  <c r="C30" i="8"/>
  <c r="K29" i="8" a="1"/>
  <c r="K29" i="8" s="1"/>
  <c r="J29" i="8"/>
  <c r="G29" i="8"/>
  <c r="F29" i="8"/>
  <c r="E29" i="8"/>
  <c r="D29" i="8"/>
  <c r="C29" i="8"/>
  <c r="K28" i="8" a="1"/>
  <c r="K28" i="8" s="1"/>
  <c r="J28" i="8"/>
  <c r="G28" i="8"/>
  <c r="F28" i="8"/>
  <c r="E28" i="8"/>
  <c r="D28" i="8"/>
  <c r="C28" i="8"/>
  <c r="K27" i="8" a="1"/>
  <c r="K27" i="8" s="1"/>
  <c r="J27" i="8"/>
  <c r="G27" i="8"/>
  <c r="F27" i="8"/>
  <c r="E27" i="8"/>
  <c r="D27" i="8"/>
  <c r="C27" i="8"/>
  <c r="K26" i="8" a="1"/>
  <c r="K26" i="8" s="1"/>
  <c r="J26" i="8"/>
  <c r="G26" i="8"/>
  <c r="F26" i="8"/>
  <c r="E26" i="8"/>
  <c r="D26" i="8"/>
  <c r="C26" i="8"/>
  <c r="K25" i="8" a="1"/>
  <c r="K25" i="8" s="1"/>
  <c r="J25" i="8"/>
  <c r="G25" i="8"/>
  <c r="F25" i="8"/>
  <c r="E25" i="8"/>
  <c r="D25" i="8"/>
  <c r="C25" i="8"/>
  <c r="K24" i="8" a="1"/>
  <c r="K24" i="8" s="1"/>
  <c r="J24" i="8"/>
  <c r="G24" i="8"/>
  <c r="F24" i="8"/>
  <c r="E24" i="8"/>
  <c r="D24" i="8"/>
  <c r="C24" i="8"/>
  <c r="K23" i="8" a="1"/>
  <c r="K23" i="8" s="1"/>
  <c r="J23" i="8"/>
  <c r="G23" i="8"/>
  <c r="F23" i="8"/>
  <c r="E23" i="8"/>
  <c r="D23" i="8"/>
  <c r="C23" i="8"/>
  <c r="K22" i="8" a="1"/>
  <c r="K22" i="8" s="1"/>
  <c r="J22" i="8"/>
  <c r="G22" i="8"/>
  <c r="F22" i="8"/>
  <c r="E22" i="8"/>
  <c r="D22" i="8"/>
  <c r="C22" i="8"/>
  <c r="K21" i="8" a="1"/>
  <c r="K21" i="8" s="1"/>
  <c r="J21" i="8"/>
  <c r="G21" i="8"/>
  <c r="F21" i="8"/>
  <c r="E21" i="8"/>
  <c r="D21" i="8"/>
  <c r="C21" i="8"/>
  <c r="K20" i="8" a="1"/>
  <c r="K20" i="8" s="1"/>
  <c r="J20" i="8"/>
  <c r="G20" i="8"/>
  <c r="F20" i="8"/>
  <c r="E20" i="8"/>
  <c r="D20" i="8"/>
  <c r="C20" i="8"/>
  <c r="K19" i="8" a="1"/>
  <c r="K19" i="8" s="1"/>
  <c r="J19" i="8"/>
  <c r="G19" i="8"/>
  <c r="F19" i="8"/>
  <c r="E19" i="8"/>
  <c r="D19" i="8"/>
  <c r="C19" i="8"/>
  <c r="K18" i="8" a="1"/>
  <c r="K18" i="8" s="1"/>
  <c r="J18" i="8"/>
  <c r="G18" i="8"/>
  <c r="F18" i="8"/>
  <c r="E18" i="8"/>
  <c r="D18" i="8"/>
  <c r="C18" i="8"/>
  <c r="K17" i="8" a="1"/>
  <c r="K17" i="8" s="1"/>
  <c r="J17" i="8"/>
  <c r="G17" i="8"/>
  <c r="F17" i="8"/>
  <c r="E17" i="8"/>
  <c r="D17" i="8"/>
  <c r="C17" i="8"/>
  <c r="K16" i="8" a="1"/>
  <c r="K16" i="8" s="1"/>
  <c r="J16" i="8"/>
  <c r="G16" i="8"/>
  <c r="F16" i="8"/>
  <c r="E16" i="8"/>
  <c r="D16" i="8"/>
  <c r="C16" i="8"/>
  <c r="K15" i="8" a="1"/>
  <c r="K15" i="8" s="1"/>
  <c r="J15" i="8"/>
  <c r="G15" i="8"/>
  <c r="F15" i="8"/>
  <c r="E15" i="8"/>
  <c r="D15" i="8"/>
  <c r="C15" i="8"/>
  <c r="K14" i="8" a="1"/>
  <c r="K14" i="8" s="1"/>
  <c r="J14" i="8"/>
  <c r="G14" i="8"/>
  <c r="F14" i="8"/>
  <c r="E14" i="8"/>
  <c r="D14" i="8"/>
  <c r="C14" i="8"/>
  <c r="K13" i="8" a="1"/>
  <c r="K13" i="8" s="1"/>
  <c r="J13" i="8"/>
  <c r="G13" i="8"/>
  <c r="F13" i="8"/>
  <c r="E13" i="8"/>
  <c r="D13" i="8"/>
  <c r="C13" i="8"/>
  <c r="K12" i="8" a="1"/>
  <c r="K12" i="8" s="1"/>
  <c r="J12" i="8"/>
  <c r="G12" i="8"/>
  <c r="F12" i="8"/>
  <c r="E12" i="8"/>
  <c r="D12" i="8"/>
  <c r="C12" i="8"/>
  <c r="K11" i="8" a="1"/>
  <c r="K11" i="8" s="1"/>
  <c r="J11" i="8"/>
  <c r="G11" i="8"/>
  <c r="F11" i="8"/>
  <c r="E11" i="8"/>
  <c r="D11" i="8"/>
  <c r="C11" i="8"/>
  <c r="K10" i="8" a="1"/>
  <c r="K10" i="8" s="1"/>
  <c r="J10" i="8"/>
  <c r="G10" i="8"/>
  <c r="F10" i="8"/>
  <c r="E10" i="8"/>
  <c r="D10" i="8"/>
  <c r="C10" i="8"/>
  <c r="K9" i="8" a="1"/>
  <c r="K9" i="8" s="1"/>
  <c r="J9" i="8"/>
  <c r="G9" i="8"/>
  <c r="F9" i="8"/>
  <c r="E9" i="8"/>
  <c r="D9" i="8"/>
  <c r="C9" i="8"/>
  <c r="K8" i="8" a="1"/>
  <c r="K8" i="8" s="1"/>
  <c r="J8" i="8"/>
  <c r="G8" i="8"/>
  <c r="F8" i="8"/>
  <c r="E8" i="8"/>
  <c r="D8" i="8"/>
  <c r="C8" i="8"/>
  <c r="K7" i="8" a="1"/>
  <c r="K7" i="8" s="1"/>
  <c r="J7" i="8"/>
  <c r="G7" i="8"/>
  <c r="F7" i="8"/>
  <c r="E7" i="8"/>
  <c r="D7" i="8"/>
  <c r="C7" i="8"/>
  <c r="K6" i="8" a="1"/>
  <c r="K6" i="8" s="1"/>
  <c r="J6" i="8"/>
  <c r="G6" i="8"/>
  <c r="F6" i="8"/>
  <c r="E6" i="8"/>
  <c r="D6" i="8"/>
  <c r="C6" i="8"/>
  <c r="K5" i="8" a="1"/>
  <c r="K5" i="8" s="1"/>
  <c r="J5" i="8"/>
  <c r="G5" i="8"/>
  <c r="F5" i="8"/>
  <c r="E5" i="8"/>
  <c r="D5" i="8"/>
  <c r="C5" i="8"/>
  <c r="K4" i="8" a="1"/>
  <c r="K4" i="8" s="1"/>
  <c r="E11" i="3" s="1" a="1"/>
  <c r="E11" i="3" s="1"/>
  <c r="J4" i="8"/>
  <c r="G4" i="8"/>
  <c r="F4" i="8"/>
  <c r="E4" i="8"/>
  <c r="D4" i="8"/>
  <c r="C4" i="8"/>
  <c r="K3" i="8" a="1"/>
  <c r="K3" i="8" s="1"/>
  <c r="J3" i="8"/>
  <c r="G3" i="8"/>
  <c r="F3" i="8"/>
  <c r="E3" i="8"/>
  <c r="D3" i="8"/>
  <c r="C3" i="8"/>
  <c r="K2" i="8" a="1"/>
  <c r="K2" i="8" s="1"/>
  <c r="E7" i="4" s="1" a="1"/>
  <c r="E7" i="4" s="1"/>
  <c r="J2" i="8"/>
  <c r="G2" i="8"/>
  <c r="F2" i="8"/>
  <c r="E2" i="8"/>
  <c r="D2" i="8"/>
  <c r="C2" i="8"/>
  <c r="F17" i="3" l="1" a="1"/>
  <c r="F17" i="3" s="1"/>
  <c r="F23" i="3" s="1" a="1"/>
  <c r="F23" i="3" s="1"/>
  <c r="E17" i="3" a="1"/>
  <c r="E17" i="3" s="1"/>
  <c r="E19" i="3" s="1" a="1"/>
  <c r="E19" i="3" s="1"/>
  <c r="I17" i="3" a="1"/>
  <c r="I17" i="3" s="1"/>
  <c r="H17" i="3" a="1"/>
  <c r="H17" i="3" s="1"/>
  <c r="G17" i="3" a="1"/>
  <c r="G17" i="3" s="1"/>
  <c r="C17" i="4" a="1"/>
  <c r="C17" i="4" s="1"/>
  <c r="B17" i="4" a="1"/>
  <c r="B17" i="4" s="1"/>
  <c r="B22" i="4" s="1" a="1"/>
  <c r="B22" i="4" s="1"/>
  <c r="G17" i="4" a="1"/>
  <c r="G17" i="4" s="1"/>
  <c r="G19" i="4" s="1" a="1"/>
  <c r="G19" i="4" s="1"/>
  <c r="F17" i="4" a="1"/>
  <c r="F17" i="4" s="1"/>
  <c r="E17" i="4" a="1"/>
  <c r="E17" i="4" s="1"/>
  <c r="D17" i="4" a="1"/>
  <c r="D17" i="4" s="1"/>
  <c r="I17" i="4" a="1"/>
  <c r="I17" i="4" s="1"/>
  <c r="H17" i="4" a="1"/>
  <c r="H17" i="4" s="1"/>
  <c r="D12" i="2" a="1"/>
  <c r="D12" i="2" s="1"/>
  <c r="D15" i="2" a="1"/>
  <c r="D15" i="2" s="1"/>
  <c r="D14" i="2" a="1"/>
  <c r="D14" i="2" s="1"/>
  <c r="D13" i="2" a="1"/>
  <c r="D13" i="2" s="1"/>
  <c r="C14" i="2" a="1"/>
  <c r="C14" i="2" s="1"/>
  <c r="C15" i="2" a="1"/>
  <c r="C15" i="2" s="1"/>
  <c r="B15" i="2" a="1"/>
  <c r="B15" i="2" s="1"/>
  <c r="B14" i="2" a="1"/>
  <c r="B14" i="2" s="1"/>
  <c r="I22" i="3" a="1"/>
  <c r="I22" i="3" s="1"/>
  <c r="F26" i="3" a="1"/>
  <c r="F26" i="3" s="1"/>
  <c r="F18" i="3" a="1"/>
  <c r="F18" i="3" s="1"/>
  <c r="F25" i="3" a="1"/>
  <c r="F25" i="3" s="1"/>
  <c r="F24" i="3" a="1"/>
  <c r="F24" i="3" s="1"/>
  <c r="F19" i="3" a="1"/>
  <c r="F19" i="3" s="1"/>
  <c r="F22" i="3" a="1"/>
  <c r="F22" i="3" s="1"/>
  <c r="F20" i="3" a="1"/>
  <c r="F20" i="3" s="1"/>
  <c r="F21" i="3" a="1"/>
  <c r="F21" i="3" s="1"/>
  <c r="E18" i="3" a="1"/>
  <c r="E18" i="3" s="1"/>
  <c r="E21" i="3" a="1"/>
  <c r="E21" i="3" s="1"/>
  <c r="E25" i="3" a="1"/>
  <c r="E25" i="3" s="1"/>
  <c r="E26" i="3" a="1"/>
  <c r="E26" i="3" s="1"/>
  <c r="E24" i="3" a="1"/>
  <c r="E24" i="3" s="1"/>
  <c r="E23" i="3" a="1"/>
  <c r="E23" i="3" s="1"/>
  <c r="E22" i="3" a="1"/>
  <c r="E22" i="3" s="1"/>
  <c r="E20" i="3" a="1"/>
  <c r="E20" i="3" s="1"/>
  <c r="D21" i="3" a="1"/>
  <c r="D21" i="3" s="1"/>
  <c r="D22" i="3" a="1"/>
  <c r="D22" i="3" s="1"/>
  <c r="D20" i="3" a="1"/>
  <c r="D20" i="3" s="1"/>
  <c r="D26" i="3" a="1"/>
  <c r="D26" i="3" s="1"/>
  <c r="D23" i="3" a="1"/>
  <c r="D23" i="3" s="1"/>
  <c r="D18" i="3" a="1"/>
  <c r="D18" i="3" s="1"/>
  <c r="D19" i="3" a="1"/>
  <c r="D19" i="3" s="1"/>
  <c r="D24" i="3" a="1"/>
  <c r="D24" i="3" s="1"/>
  <c r="D25" i="3" a="1"/>
  <c r="D25" i="3" s="1"/>
  <c r="C19" i="3" a="1"/>
  <c r="C19" i="3" s="1"/>
  <c r="C21" i="3" a="1"/>
  <c r="C21" i="3" s="1"/>
  <c r="C22" i="3" a="1"/>
  <c r="C22" i="3" s="1"/>
  <c r="C20" i="3" a="1"/>
  <c r="C20" i="3" s="1"/>
  <c r="C26" i="3" a="1"/>
  <c r="C26" i="3" s="1"/>
  <c r="C23" i="3" a="1"/>
  <c r="C23" i="3" s="1"/>
  <c r="C18" i="3" a="1"/>
  <c r="C18" i="3" s="1"/>
  <c r="C24" i="3" a="1"/>
  <c r="C24" i="3" s="1"/>
  <c r="C25" i="3" a="1"/>
  <c r="C25" i="3" s="1"/>
  <c r="B21" i="3" a="1"/>
  <c r="B21" i="3" s="1"/>
  <c r="B25" i="3" a="1"/>
  <c r="B25" i="3" s="1"/>
  <c r="B18" i="3" a="1"/>
  <c r="B18" i="3" s="1"/>
  <c r="B24" i="3" a="1"/>
  <c r="B24" i="3" s="1"/>
  <c r="B20" i="3" a="1"/>
  <c r="B20" i="3" s="1"/>
  <c r="B26" i="3" a="1"/>
  <c r="B26" i="3" s="1"/>
  <c r="B19" i="3" a="1"/>
  <c r="B19" i="3" s="1"/>
  <c r="B23" i="3" a="1"/>
  <c r="B23" i="3" s="1"/>
  <c r="B22" i="3" a="1"/>
  <c r="B22" i="3" s="1"/>
  <c r="C12" i="2" a="1"/>
  <c r="C12" i="2" s="1"/>
  <c r="C13" i="2" a="1"/>
  <c r="C13" i="2" s="1"/>
  <c r="B13" i="2" a="1"/>
  <c r="B13" i="2" s="1"/>
  <c r="B12" i="2" a="1"/>
  <c r="B12" i="2" s="1"/>
  <c r="I11" i="2" a="1"/>
  <c r="I11" i="2" s="1"/>
  <c r="H11" i="2" a="1"/>
  <c r="H11" i="2" s="1"/>
  <c r="E11" i="2" a="1"/>
  <c r="E11" i="2" s="1"/>
  <c r="F11" i="2" a="1"/>
  <c r="F11" i="2" s="1"/>
  <c r="G11" i="2" a="1"/>
  <c r="G11" i="2" s="1"/>
  <c r="C9" i="1"/>
  <c r="C7" i="1"/>
  <c r="C8" i="1"/>
  <c r="B8" i="1"/>
  <c r="D8" i="1" s="1"/>
  <c r="B14" i="3"/>
  <c r="B9" i="1"/>
  <c r="D9" i="1" s="1"/>
  <c r="B14" i="4"/>
  <c r="D7" i="1"/>
  <c r="B7" i="1"/>
  <c r="I18" i="3" l="1" a="1"/>
  <c r="I18" i="3" s="1"/>
  <c r="I21" i="3" a="1"/>
  <c r="I21" i="3" s="1"/>
  <c r="I19" i="3" a="1"/>
  <c r="I19" i="3" s="1"/>
  <c r="I23" i="3" a="1"/>
  <c r="I23" i="3" s="1"/>
  <c r="I24" i="3" a="1"/>
  <c r="I24" i="3" s="1"/>
  <c r="I20" i="3" a="1"/>
  <c r="I20" i="3" s="1"/>
  <c r="I27" i="3" s="1"/>
  <c r="H20" i="3" a="1"/>
  <c r="H20" i="3" s="1"/>
  <c r="H23" i="3" a="1"/>
  <c r="H23" i="3" s="1"/>
  <c r="H25" i="3" a="1"/>
  <c r="H25" i="3" s="1"/>
  <c r="H26" i="3" a="1"/>
  <c r="H26" i="3" s="1"/>
  <c r="G18" i="3" a="1"/>
  <c r="G18" i="3" s="1"/>
  <c r="G26" i="3" a="1"/>
  <c r="G26" i="3" s="1"/>
  <c r="I25" i="3" a="1"/>
  <c r="I25" i="3" s="1"/>
  <c r="I26" i="3" a="1"/>
  <c r="I26" i="3" s="1"/>
  <c r="H19" i="3" a="1"/>
  <c r="H19" i="3" s="1"/>
  <c r="H21" i="3" a="1"/>
  <c r="H21" i="3" s="1"/>
  <c r="H24" i="3" a="1"/>
  <c r="H24" i="3" s="1"/>
  <c r="G20" i="3" a="1"/>
  <c r="G20" i="3" s="1"/>
  <c r="G24" i="3" a="1"/>
  <c r="G24" i="3" s="1"/>
  <c r="G25" i="3" a="1"/>
  <c r="G25" i="3" s="1"/>
  <c r="G23" i="3" a="1"/>
  <c r="G23" i="3" s="1"/>
  <c r="G19" i="3" a="1"/>
  <c r="G19" i="3" s="1"/>
  <c r="G21" i="3" a="1"/>
  <c r="G21" i="3" s="1"/>
  <c r="G22" i="3" a="1"/>
  <c r="G22" i="3" s="1"/>
  <c r="H18" i="3" a="1"/>
  <c r="H18" i="3" s="1"/>
  <c r="H22" i="3" a="1"/>
  <c r="H22" i="3" s="1"/>
  <c r="D16" i="2"/>
  <c r="C20" i="4" a="1"/>
  <c r="C20" i="4" s="1"/>
  <c r="C18" i="4" a="1"/>
  <c r="C18" i="4" s="1"/>
  <c r="C23" i="4" a="1"/>
  <c r="C23" i="4" s="1"/>
  <c r="C19" i="4" a="1"/>
  <c r="C19" i="4" s="1"/>
  <c r="C26" i="4" a="1"/>
  <c r="C26" i="4" s="1"/>
  <c r="C21" i="4" a="1"/>
  <c r="C21" i="4" s="1"/>
  <c r="C24" i="4" a="1"/>
  <c r="C24" i="4" s="1"/>
  <c r="C22" i="4" a="1"/>
  <c r="C22" i="4" s="1"/>
  <c r="C25" i="4" a="1"/>
  <c r="C25" i="4" s="1"/>
  <c r="B20" i="4" a="1"/>
  <c r="B20" i="4" s="1"/>
  <c r="B26" i="4" a="1"/>
  <c r="B26" i="4" s="1"/>
  <c r="B25" i="4" a="1"/>
  <c r="B25" i="4" s="1"/>
  <c r="B19" i="4" a="1"/>
  <c r="B19" i="4" s="1"/>
  <c r="B18" i="4" a="1"/>
  <c r="B18" i="4" s="1"/>
  <c r="B23" i="4" a="1"/>
  <c r="B23" i="4" s="1"/>
  <c r="B21" i="4" a="1"/>
  <c r="B21" i="4" s="1"/>
  <c r="B24" i="4" a="1"/>
  <c r="B24" i="4" s="1"/>
  <c r="I22" i="4" a="1"/>
  <c r="I22" i="4" s="1"/>
  <c r="I21" i="4" a="1"/>
  <c r="I21" i="4" s="1"/>
  <c r="I25" i="4" a="1"/>
  <c r="I25" i="4" s="1"/>
  <c r="I24" i="4" a="1"/>
  <c r="I24" i="4" s="1"/>
  <c r="H26" i="4" a="1"/>
  <c r="H26" i="4" s="1"/>
  <c r="H21" i="4" a="1"/>
  <c r="H21" i="4" s="1"/>
  <c r="H25" i="4" a="1"/>
  <c r="H25" i="4" s="1"/>
  <c r="H18" i="4" a="1"/>
  <c r="H18" i="4" s="1"/>
  <c r="H20" i="4" a="1"/>
  <c r="H20" i="4" s="1"/>
  <c r="H23" i="4" a="1"/>
  <c r="H23" i="4" s="1"/>
  <c r="H22" i="4" a="1"/>
  <c r="H22" i="4" s="1"/>
  <c r="H19" i="4" a="1"/>
  <c r="H19" i="4" s="1"/>
  <c r="H24" i="4" a="1"/>
  <c r="H24" i="4" s="1"/>
  <c r="G22" i="4" a="1"/>
  <c r="G22" i="4" s="1"/>
  <c r="G24" i="4" a="1"/>
  <c r="G24" i="4" s="1"/>
  <c r="G21" i="4" a="1"/>
  <c r="G21" i="4" s="1"/>
  <c r="G25" i="4" a="1"/>
  <c r="G25" i="4" s="1"/>
  <c r="G20" i="4" a="1"/>
  <c r="G20" i="4" s="1"/>
  <c r="G18" i="4" a="1"/>
  <c r="G18" i="4" s="1"/>
  <c r="G26" i="4" a="1"/>
  <c r="G26" i="4" s="1"/>
  <c r="G23" i="4" a="1"/>
  <c r="G23" i="4" s="1"/>
  <c r="F22" i="4" a="1"/>
  <c r="F22" i="4" s="1"/>
  <c r="F24" i="4" a="1"/>
  <c r="F24" i="4" s="1"/>
  <c r="F26" i="4" a="1"/>
  <c r="F26" i="4" s="1"/>
  <c r="F23" i="4" a="1"/>
  <c r="F23" i="4" s="1"/>
  <c r="F21" i="4" a="1"/>
  <c r="F21" i="4" s="1"/>
  <c r="F25" i="4" a="1"/>
  <c r="F25" i="4" s="1"/>
  <c r="F19" i="4" a="1"/>
  <c r="F19" i="4" s="1"/>
  <c r="F18" i="4" a="1"/>
  <c r="F18" i="4" s="1"/>
  <c r="F20" i="4" a="1"/>
  <c r="F20" i="4" s="1"/>
  <c r="E23" i="4" a="1"/>
  <c r="E23" i="4" s="1"/>
  <c r="E25" i="4" a="1"/>
  <c r="E25" i="4" s="1"/>
  <c r="E18" i="4" a="1"/>
  <c r="E18" i="4" s="1"/>
  <c r="E19" i="4" a="1"/>
  <c r="E19" i="4" s="1"/>
  <c r="E21" i="4" a="1"/>
  <c r="E21" i="4" s="1"/>
  <c r="E26" i="4" a="1"/>
  <c r="E26" i="4" s="1"/>
  <c r="E22" i="4" a="1"/>
  <c r="E22" i="4" s="1"/>
  <c r="E24" i="4" a="1"/>
  <c r="E24" i="4" s="1"/>
  <c r="E20" i="4" a="1"/>
  <c r="E20" i="4" s="1"/>
  <c r="D19" i="4" a="1"/>
  <c r="D19" i="4" s="1"/>
  <c r="D25" i="4" a="1"/>
  <c r="D25" i="4" s="1"/>
  <c r="D24" i="4" a="1"/>
  <c r="D24" i="4" s="1"/>
  <c r="D18" i="4" a="1"/>
  <c r="D18" i="4" s="1"/>
  <c r="D20" i="4" a="1"/>
  <c r="D20" i="4" s="1"/>
  <c r="D21" i="4" a="1"/>
  <c r="D21" i="4" s="1"/>
  <c r="D26" i="4" a="1"/>
  <c r="D26" i="4" s="1"/>
  <c r="D22" i="4" a="1"/>
  <c r="D22" i="4" s="1"/>
  <c r="D23" i="4" a="1"/>
  <c r="D23" i="4" s="1"/>
  <c r="I18" i="4" a="1"/>
  <c r="I18" i="4" s="1"/>
  <c r="I23" i="4" a="1"/>
  <c r="I23" i="4" s="1"/>
  <c r="I26" i="4" a="1"/>
  <c r="I26" i="4" s="1"/>
  <c r="I20" i="4" a="1"/>
  <c r="I20" i="4" s="1"/>
  <c r="I19" i="4" a="1"/>
  <c r="I19" i="4" s="1"/>
  <c r="B16" i="2"/>
  <c r="C27" i="3"/>
  <c r="C16" i="2"/>
  <c r="I12" i="2" a="1"/>
  <c r="I12" i="2" s="1"/>
  <c r="I14" i="2" a="1"/>
  <c r="I14" i="2" s="1"/>
  <c r="I13" i="2" a="1"/>
  <c r="I13" i="2" s="1"/>
  <c r="I15" i="2" a="1"/>
  <c r="I15" i="2" s="1"/>
  <c r="H12" i="2" a="1"/>
  <c r="H12" i="2" s="1"/>
  <c r="H15" i="2" a="1"/>
  <c r="H15" i="2" s="1"/>
  <c r="H13" i="2" a="1"/>
  <c r="H13" i="2" s="1"/>
  <c r="H14" i="2" a="1"/>
  <c r="H14" i="2" s="1"/>
  <c r="E12" i="2" a="1"/>
  <c r="E12" i="2" s="1"/>
  <c r="E13" i="2" a="1"/>
  <c r="E13" i="2" s="1"/>
  <c r="E14" i="2" a="1"/>
  <c r="E14" i="2" s="1"/>
  <c r="E15" i="2" a="1"/>
  <c r="E15" i="2" s="1"/>
  <c r="F12" i="2" a="1"/>
  <c r="F12" i="2" s="1"/>
  <c r="F15" i="2" a="1"/>
  <c r="F15" i="2" s="1"/>
  <c r="F13" i="2" a="1"/>
  <c r="F13" i="2" s="1"/>
  <c r="F14" i="2" a="1"/>
  <c r="F14" i="2" s="1"/>
  <c r="G12" i="2" a="1"/>
  <c r="G12" i="2" s="1"/>
  <c r="G14" i="2" a="1"/>
  <c r="G14" i="2" s="1"/>
  <c r="G15" i="2" a="1"/>
  <c r="G15" i="2" s="1"/>
  <c r="G13" i="2" a="1"/>
  <c r="G13" i="2" s="1"/>
  <c r="F27" i="3"/>
  <c r="E27" i="3"/>
  <c r="D27" i="3"/>
  <c r="B27" i="3"/>
  <c r="G27" i="3" l="1"/>
  <c r="H27" i="3"/>
  <c r="B27" i="4"/>
  <c r="C27" i="4"/>
  <c r="E27" i="4"/>
  <c r="H27" i="4"/>
  <c r="G27" i="4"/>
  <c r="F27" i="4"/>
  <c r="D27" i="4"/>
  <c r="I27" i="4"/>
  <c r="E16" i="2"/>
  <c r="G16" i="2"/>
  <c r="F16" i="2"/>
  <c r="I16" i="2"/>
  <c r="H1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Nicolas Bressoud</author>
  </authors>
  <commentList>
    <comment ref="B2" authorId="0" shapeId="0" xr:uid="{281F8C9F-A812-F043-9CC1-C52ACAC4DA86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3" authorId="0" shapeId="0" xr:uid="{8FD59414-D50E-E545-8990-D5EAA182120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4" authorId="0" shapeId="0" xr:uid="{776D50DA-AAD8-0546-AB8D-149FB799AE8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ID auto — cherche le nom dans Indicateurs col B, retourne l'ID col A</t>
        </r>
      </text>
    </comment>
    <comment ref="B5" authorId="0" shapeId="0" xr:uid="{228B4819-75B5-DB4F-8D31-32CA4F6F1134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6" authorId="0" shapeId="0" xr:uid="{8A0E4D11-86FA-C840-B480-F117ECA16D2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7" authorId="0" shapeId="0" xr:uid="{2CFBB1D6-D941-DC47-A76C-A8119E8CDCA4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ID auto — cherche le nom dans Indicateurs col B, retourne l'ID col A</t>
        </r>
      </text>
    </comment>
    <comment ref="B8" authorId="0" shapeId="0" xr:uid="{4432B973-F229-094D-87EB-8E092B01EDB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9" authorId="0" shapeId="0" xr:uid="{7AD0D9CB-282B-BD4C-AF42-A58B739D7260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0" authorId="0" shapeId="0" xr:uid="{7FF48CC2-AE46-1441-9DDF-C86005BF11B2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1" authorId="0" shapeId="0" xr:uid="{1393BF20-0BFA-7A4F-9342-FFF00A654831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ID auto — cherche le nom dans Indicateurs col B, retourne l'ID col A</t>
        </r>
      </text>
    </comment>
    <comment ref="B12" authorId="0" shapeId="0" xr:uid="{4EB742AD-2232-A348-A37E-2E433A44042E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ID auto — cherche le nom dans Indicateurs col B, retourne l'ID col A</t>
        </r>
      </text>
    </comment>
    <comment ref="B13" authorId="0" shapeId="0" xr:uid="{3F85E67B-9541-1A49-8951-FBC8DEAE318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4" authorId="0" shapeId="0" xr:uid="{643AECA0-D845-DA4F-A3E4-A65E17EC3E1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5" authorId="0" shapeId="0" xr:uid="{95F322BD-82A2-E042-B1D4-2E335D024E4A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6" authorId="0" shapeId="0" xr:uid="{BBCBCB58-22F5-1041-80CE-5A622D8BC22E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7" authorId="0" shapeId="0" xr:uid="{F1D656E7-FA94-7A42-90C1-7F6858D4AED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8" authorId="0" shapeId="0" xr:uid="{1C58C605-C4C8-BF45-B693-CD39ED07FB01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9" authorId="0" shapeId="0" xr:uid="{8FA4C85D-6319-124C-A735-9031214B9F9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20" authorId="0" shapeId="0" xr:uid="{EA609AE0-BEBC-1F42-81BA-CB3891536E14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21" authorId="0" shapeId="0" xr:uid="{E3E4ADB7-DEA8-2242-90BE-61DBE3C2E6C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22" authorId="0" shapeId="0" xr:uid="{7186FB71-7ED6-8545-80DD-47F00A8230B7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23" authorId="0" shapeId="0" xr:uid="{B87070DC-EC0A-C04B-BAFE-C97FBE6C7B5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24" authorId="0" shapeId="0" xr:uid="{0206C35B-85C1-8D48-A644-E4128846692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25" authorId="0" shapeId="0" xr:uid="{60506F33-ABBF-DE45-A138-FE7B5CB1137A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26" authorId="0" shapeId="0" xr:uid="{92FD86BB-ED4D-B746-A258-7E52A05DFFB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27" authorId="0" shapeId="0" xr:uid="{B9E1B471-4D30-2149-8BC5-5E0B252B77D3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28" authorId="0" shapeId="0" xr:uid="{5BA5ABF7-BB50-E34B-A955-9E02C025458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29" authorId="0" shapeId="0" xr:uid="{19A023AB-F731-E543-9790-036A3E476AE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30" authorId="0" shapeId="0" xr:uid="{79BFB43D-0D27-BA4B-BCEE-BFED99E7E33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31" authorId="0" shapeId="0" xr:uid="{A927DAAC-5669-8B4F-A353-DB89E38B83D2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32" authorId="0" shapeId="0" xr:uid="{CE0AFC18-0D91-CF41-B645-1AF6AD5B0424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33" authorId="0" shapeId="0" xr:uid="{C569000D-BA97-7A46-A73B-F1FE861A413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34" authorId="0" shapeId="0" xr:uid="{B0340ED8-6DB0-524E-9D82-2B5C9FB9F74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35" authorId="0" shapeId="0" xr:uid="{DC872147-AC1D-794C-87C1-4E10D0AB3F62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36" authorId="0" shapeId="0" xr:uid="{AFF6AFB3-47A9-8244-9DDA-046399E3D47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37" authorId="0" shapeId="0" xr:uid="{D05A3260-CB33-D944-AABD-1748F9F9C9D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38" authorId="0" shapeId="0" xr:uid="{92CFC973-005F-F94C-84F9-2951369E25D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39" authorId="0" shapeId="0" xr:uid="{19E2F6BC-1E69-B44E-93CD-8345FEEFBF9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40" authorId="0" shapeId="0" xr:uid="{64F8081D-BE6B-1747-9550-BCCAE1EEF03B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41" authorId="0" shapeId="0" xr:uid="{62C3AE3C-BEEB-1045-A276-0ABF693B4E3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42" authorId="0" shapeId="0" xr:uid="{95923D74-73E3-CD46-9E01-633370967AC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43" authorId="0" shapeId="0" xr:uid="{7EAE0270-BFCC-7642-8C35-77D0E5C25570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44" authorId="0" shapeId="0" xr:uid="{EB09FA2C-CAB2-2C48-B3F1-52AD425C2443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45" authorId="0" shapeId="0" xr:uid="{DC401358-5146-F24B-8AC7-1A59187E4DDA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46" authorId="0" shapeId="0" xr:uid="{61EF3160-588F-EB49-B7CE-70AB722E1A5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47" authorId="0" shapeId="0" xr:uid="{B0D73490-7A69-A04E-A707-4762E78AD8C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48" authorId="0" shapeId="0" xr:uid="{64D2EFCE-40AC-E743-836F-03C735833414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49" authorId="0" shapeId="0" xr:uid="{1AD6FBF4-BAF4-294D-B0B7-8D165E1F4624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50" authorId="0" shapeId="0" xr:uid="{5885AA2A-645D-D147-B686-E5236440F41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51" authorId="0" shapeId="0" xr:uid="{94642B39-9E9E-0442-90BC-8D4E5B753933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52" authorId="0" shapeId="0" xr:uid="{B15E9E2C-DD02-E847-941E-D9FCE5D2BB92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53" authorId="0" shapeId="0" xr:uid="{38394CE7-F8E5-BA43-8DAB-68A1371D680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54" authorId="0" shapeId="0" xr:uid="{229FDFA7-03C9-6B49-A83E-4935D4F3C080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55" authorId="0" shapeId="0" xr:uid="{71776F3A-D80C-074B-8CBA-005B52E0B02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56" authorId="0" shapeId="0" xr:uid="{15188452-125D-B942-ABB9-7786E811ABB3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57" authorId="0" shapeId="0" xr:uid="{7585895B-E5F8-5B49-996A-CD9BA3A3F4D1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58" authorId="0" shapeId="0" xr:uid="{FD41D214-B6CC-4E47-8CA0-9A81865F435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59" authorId="0" shapeId="0" xr:uid="{B5790634-B9AA-FC4A-9FB9-B599A61F01A1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60" authorId="0" shapeId="0" xr:uid="{F2A2308A-DF58-594B-AD2C-ADDC454BA00A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61" authorId="0" shapeId="0" xr:uid="{935E48A6-48AF-554E-B848-9387BC70D09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62" authorId="0" shapeId="0" xr:uid="{9ECB154F-EDFC-AC47-8817-C3744ABCAF8E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63" authorId="0" shapeId="0" xr:uid="{3D521B6E-B83D-D54E-AC88-B75011CECC9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64" authorId="0" shapeId="0" xr:uid="{6523490B-9F18-3C40-8803-E2C7CF55D646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65" authorId="0" shapeId="0" xr:uid="{025903BF-80BC-3442-91B4-9F2B382CE8B3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66" authorId="0" shapeId="0" xr:uid="{D30BC126-7C94-4A46-B07D-5A5204730FA6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67" authorId="0" shapeId="0" xr:uid="{236EF475-24DB-164A-97B8-C84153835CD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68" authorId="0" shapeId="0" xr:uid="{0627949C-15A6-2941-92A2-E973C59FBC52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69" authorId="0" shapeId="0" xr:uid="{1EAFF227-D0CB-F143-98D5-1AF5284EC83A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70" authorId="0" shapeId="0" xr:uid="{486FB976-D062-1D47-806A-79D4439178DB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71" authorId="0" shapeId="0" xr:uid="{2017E0F5-B969-D04D-8B35-78C8E8604C3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72" authorId="0" shapeId="0" xr:uid="{4BA05FCE-8337-AC44-BB37-D96434C74862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73" authorId="0" shapeId="0" xr:uid="{BF9D4E76-F28D-4F4C-9C0A-10C1809F5D1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74" authorId="0" shapeId="0" xr:uid="{C800B8AF-42F7-4646-A07A-FD5FF49ABD57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75" authorId="0" shapeId="0" xr:uid="{2FB5AFB1-E1FA-2745-AF76-6D4893CAF2A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76" authorId="0" shapeId="0" xr:uid="{6EDE13F6-E3BD-1348-8B91-8B28225AA226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77" authorId="0" shapeId="0" xr:uid="{83316026-2B06-8E45-8805-FA67C525E81B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78" authorId="0" shapeId="0" xr:uid="{1D6B2D82-F886-3A42-9D6B-906E0A8A3C20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79" authorId="0" shapeId="0" xr:uid="{95822754-9169-1645-90C4-4A3C02DEC6A6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80" authorId="0" shapeId="0" xr:uid="{C6E94EAB-7E62-F640-A0C6-EEEEB21F2A7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81" authorId="0" shapeId="0" xr:uid="{8B6E84AD-589B-104B-873B-3B712E244AA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82" authorId="0" shapeId="0" xr:uid="{D3ACB6DA-D98D-7244-A591-AB214E89A801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83" authorId="0" shapeId="0" xr:uid="{857E5D81-B83A-2A4D-B7F2-017310E8A2D3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84" authorId="0" shapeId="0" xr:uid="{09043AED-A7D0-134D-8AC7-51B4902F91EE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85" authorId="0" shapeId="0" xr:uid="{DFAD7E36-AD8E-914D-B2FA-A5302DCF7E36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86" authorId="0" shapeId="0" xr:uid="{CADF3276-B6DC-4C4F-8F8E-6EC31EBCAF91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87" authorId="0" shapeId="0" xr:uid="{95AD7AA6-D4E6-984C-91C6-40A017D90E62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88" authorId="0" shapeId="0" xr:uid="{660629B4-7830-094E-B3CF-B12D7140574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89" authorId="0" shapeId="0" xr:uid="{A1E2B26B-A1B1-4A46-A52B-73E3DE6D0D6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90" authorId="0" shapeId="0" xr:uid="{446A5F7C-7F78-6D4A-8829-FF5BD587113B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91" authorId="0" shapeId="0" xr:uid="{F59A3B2D-929D-5A4A-B421-FA2A388FE52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92" authorId="0" shapeId="0" xr:uid="{148154B6-5C4E-8840-A134-B32FDF41660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93" authorId="0" shapeId="0" xr:uid="{1CF603D0-F8D7-0F48-B9C9-3CF33E54995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94" authorId="0" shapeId="0" xr:uid="{9DF6F31E-4A32-D147-A3D3-3EBF7031D331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95" authorId="0" shapeId="0" xr:uid="{C8C0DD74-8F13-1047-A37C-BADD1F2C436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96" authorId="0" shapeId="0" xr:uid="{A48CC091-72B7-0D4E-A9AB-1475CFC0AAD6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97" authorId="0" shapeId="0" xr:uid="{ADF87667-518D-B44E-AF71-F21200EC2837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98" authorId="0" shapeId="0" xr:uid="{43C1E375-D2F1-6A45-A1C5-02A57DB0B7C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99" authorId="0" shapeId="0" xr:uid="{C4E1041E-5C40-8640-BFB7-07BC2259944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00" authorId="0" shapeId="0" xr:uid="{4B75CEED-5E1A-E447-985A-6E6EAD659C07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01" authorId="0" shapeId="0" xr:uid="{360FC3B9-4F78-5348-8774-5ABB042E76D4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02" authorId="0" shapeId="0" xr:uid="{6907E698-C0FB-9C46-8F2C-3AE793C7BA07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03" authorId="0" shapeId="0" xr:uid="{FF2E4286-7CCA-BD49-8144-F06523A13503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04" authorId="0" shapeId="0" xr:uid="{5AAE40E1-EBB8-B749-B459-C417C1A741A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05" authorId="0" shapeId="0" xr:uid="{07CC813F-0C92-2344-8DA1-E863D6ACB9E2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06" authorId="0" shapeId="0" xr:uid="{36E92BB4-9277-AA41-83D5-44446D8D5281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07" authorId="0" shapeId="0" xr:uid="{B390BDD8-0E1E-8C4D-AFA1-58DE8BF8A630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08" authorId="0" shapeId="0" xr:uid="{8BC8662E-4674-0746-94A5-C0F92C45C12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09" authorId="0" shapeId="0" xr:uid="{DD417CD0-4BA3-3E42-9A80-639174791A7E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10" authorId="0" shapeId="0" xr:uid="{334BF819-9A75-7F46-BC2B-4A5D63333DE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11" authorId="0" shapeId="0" xr:uid="{AAB15227-ECF1-E94F-A85F-D7914FE7F4F4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12" authorId="0" shapeId="0" xr:uid="{390CDAC9-1B82-CE47-BACD-6648E3418C10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13" authorId="0" shapeId="0" xr:uid="{B12C71D5-F46B-9B42-8C4F-F071CC03AC83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14" authorId="0" shapeId="0" xr:uid="{280CD89E-B211-6241-8850-76F2B0861C8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15" authorId="0" shapeId="0" xr:uid="{57627C91-535D-B14C-85C8-21F321392FB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16" authorId="0" shapeId="0" xr:uid="{B22D0D9B-8EF2-F546-B87D-308847B0839E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17" authorId="0" shapeId="0" xr:uid="{298E94F2-3630-494D-ACD1-F4592BB6516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18" authorId="0" shapeId="0" xr:uid="{1F4D0C7D-314B-7348-B4C3-257B2C99A402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19" authorId="0" shapeId="0" xr:uid="{93DD702B-CBBD-FB43-9DE6-333AE7A3B4E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20" authorId="0" shapeId="0" xr:uid="{541BBE8B-F85E-3B45-AA4D-D0DD272E6EB6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21" authorId="0" shapeId="0" xr:uid="{3EE08D40-D6AE-3A42-BCE8-13443D72680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22" authorId="0" shapeId="0" xr:uid="{23AC9681-B015-DA44-937C-57764F2AE803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23" authorId="0" shapeId="0" xr:uid="{709CB998-3B7A-8D42-BD6F-B15CFDA548D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24" authorId="0" shapeId="0" xr:uid="{DC4D32EB-FE48-8B49-A21B-F8B6F2446B24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25" authorId="0" shapeId="0" xr:uid="{4AE56446-E465-3F4D-A76E-B5FFCFC4BD8E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26" authorId="0" shapeId="0" xr:uid="{002A824D-DDBA-934E-822E-57A3C9032563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27" authorId="0" shapeId="0" xr:uid="{B44AF026-839C-F844-AA54-263D508975A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28" authorId="0" shapeId="0" xr:uid="{889470EC-0EE4-864A-AFE5-180380498B5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29" authorId="0" shapeId="0" xr:uid="{3A31B513-80FC-C247-87FC-4CF5D1209426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30" authorId="0" shapeId="0" xr:uid="{925C2120-3413-B148-9833-1C1318FD0E62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31" authorId="0" shapeId="0" xr:uid="{3EF39498-6B3F-AF40-A8F6-A1D1D137F57E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32" authorId="0" shapeId="0" xr:uid="{8E6A4B59-034A-BE42-BDE3-A2F014A92AA2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33" authorId="0" shapeId="0" xr:uid="{8A571C43-7BC4-E348-B02D-B0DCB1EE591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34" authorId="0" shapeId="0" xr:uid="{CA605BC8-B2F7-AC46-8549-F13FD5DC4D07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35" authorId="0" shapeId="0" xr:uid="{5921270F-B8E5-CB42-95FD-AA338213742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36" authorId="0" shapeId="0" xr:uid="{C103CD22-7FCE-254F-A6E6-DE4DC3C7D2E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37" authorId="0" shapeId="0" xr:uid="{81004F58-EB52-604E-84A9-C7579FC3C467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38" authorId="0" shapeId="0" xr:uid="{389CEFA6-180E-8F46-844B-F2D928C1E597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39" authorId="0" shapeId="0" xr:uid="{E09319B6-E70A-EF41-BDA6-F6230098E53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40" authorId="0" shapeId="0" xr:uid="{EE139B02-FA7E-CC4F-B2BB-C63AB8882B1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41" authorId="0" shapeId="0" xr:uid="{29B73CCD-18E7-EA49-A58A-0DBF1180A616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42" authorId="0" shapeId="0" xr:uid="{7652A5E6-344B-2641-8FB4-A6D3A290005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43" authorId="0" shapeId="0" xr:uid="{586D8DF5-EFBB-A946-BF83-A082785E823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44" authorId="0" shapeId="0" xr:uid="{701E4821-BCE8-A84F-92E2-7CE5FFCB99D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45" authorId="0" shapeId="0" xr:uid="{6307E8EE-7379-5B46-BEDC-C971403CCA5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46" authorId="0" shapeId="0" xr:uid="{D6E79147-E4A0-0049-8D35-627E1F7085C0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47" authorId="0" shapeId="0" xr:uid="{0467E072-43EB-EA45-8D99-CABC396631E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48" authorId="0" shapeId="0" xr:uid="{ED27A8C7-6264-1241-BD8A-DFDFB81DE661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49" authorId="0" shapeId="0" xr:uid="{968CB607-7D91-804E-9C89-30845613E667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50" authorId="0" shapeId="0" xr:uid="{9F376A09-11B6-BE47-B81C-CFF6B24602D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51" authorId="0" shapeId="0" xr:uid="{257FA6D7-0A35-B140-91C8-286A11ACF5D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52" authorId="0" shapeId="0" xr:uid="{368F4EF3-286C-094C-946F-468FA1E6BC6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53" authorId="0" shapeId="0" xr:uid="{A2B70F9E-129B-A34E-AD8C-B121F8A7894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54" authorId="0" shapeId="0" xr:uid="{53207DE5-120C-124C-BFFF-4406F59FCFB0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55" authorId="0" shapeId="0" xr:uid="{B3036389-A1EE-C446-9729-B327E92705F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56" authorId="0" shapeId="0" xr:uid="{D60102C1-19BB-A74A-A3F4-140F58EEA7B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57" authorId="0" shapeId="0" xr:uid="{319CFCDA-3642-0841-B140-85F6A1D8C404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58" authorId="0" shapeId="0" xr:uid="{DAC81352-3FDA-244F-93BB-384CCC6A5E5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59" authorId="0" shapeId="0" xr:uid="{E3D1E63F-7B44-E64A-B863-702D0C6EDC8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60" authorId="0" shapeId="0" xr:uid="{14A109AE-C5CF-9A47-89FF-4ED45C5C3D8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61" authorId="0" shapeId="0" xr:uid="{1B788818-1F5F-4740-9D68-2821773655BF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62" authorId="0" shapeId="0" xr:uid="{DFA2AD98-C635-8E4E-A9D5-C97FD7580BC6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63" authorId="0" shapeId="0" xr:uid="{0B5D143F-CFB5-A94C-B722-06939E3B45E0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64" authorId="0" shapeId="0" xr:uid="{EDF3CEBF-1DE2-B646-AA58-DBB2DD4BB11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65" authorId="0" shapeId="0" xr:uid="{CAE59B10-938B-AA43-9265-BB8806140336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66" authorId="0" shapeId="0" xr:uid="{F0C5D35E-D00C-9847-8C20-84452E8C3384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67" authorId="0" shapeId="0" xr:uid="{6B523F12-6F1E-6F48-9A5B-BF810B0679D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68" authorId="0" shapeId="0" xr:uid="{E5FF0043-BA0D-E44E-87D1-82EB173BFD72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69" authorId="0" shapeId="0" xr:uid="{8A859FED-DB54-144F-965C-B3BDA41DF7A4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70" authorId="0" shapeId="0" xr:uid="{79384A72-5B65-0549-8260-3E7B4469FAF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71" authorId="0" shapeId="0" xr:uid="{07D0946B-C062-CB4B-B3E7-A8D95438707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72" authorId="0" shapeId="0" xr:uid="{385FD13A-FEFE-F54F-986B-4DCEF4B23107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73" authorId="0" shapeId="0" xr:uid="{B523F77B-2C51-E141-989A-49DF0C55B561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74" authorId="0" shapeId="0" xr:uid="{81892FC6-4577-E54B-AB94-B691B4E0C512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75" authorId="0" shapeId="0" xr:uid="{1BD684DB-0E49-5842-BBA1-89C98940FF41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76" authorId="0" shapeId="0" xr:uid="{67ED7E2C-4403-634D-84BB-FA137BB5B7E3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77" authorId="0" shapeId="0" xr:uid="{782A787C-BACA-E64D-9955-97E8BA62BB4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78" authorId="0" shapeId="0" xr:uid="{8FD3B205-A72A-AF4A-A3D2-B96A3870B363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79" authorId="0" shapeId="0" xr:uid="{83628DAB-28EC-7142-993A-6496AF7EEC7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80" authorId="0" shapeId="0" xr:uid="{FF18B14D-86E3-E349-AC43-FE98E95E84D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81" authorId="0" shapeId="0" xr:uid="{C6E441E7-852F-E34B-B8BA-6868670AD63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82" authorId="0" shapeId="0" xr:uid="{0C8ECA47-28E7-5946-AA99-C1961066EA0A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83" authorId="0" shapeId="0" xr:uid="{945F0676-3035-354C-9EB0-86CBBB0D5AE6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84" authorId="0" shapeId="0" xr:uid="{CCC5A3EF-7E9D-154E-BE13-0A8CB0009F1B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85" authorId="0" shapeId="0" xr:uid="{A1815B48-34D3-654A-B39D-164DA0279A1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86" authorId="0" shapeId="0" xr:uid="{1A807114-0B6B-444E-B9CD-FFEA9A45E01E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87" authorId="0" shapeId="0" xr:uid="{9F514AF3-EE75-D94D-93EF-873A9EB86B4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88" authorId="0" shapeId="0" xr:uid="{AF9ACFF3-7691-934F-970E-4CBF6B1248F3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89" authorId="0" shapeId="0" xr:uid="{D719BD53-2ABD-2145-BC0E-8EFE84244201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90" authorId="0" shapeId="0" xr:uid="{7ED16ABA-12DD-4448-B576-1F4979BECF3C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91" authorId="0" shapeId="0" xr:uid="{9BF2177B-AC1D-3548-BE52-EEA00217197A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92" authorId="0" shapeId="0" xr:uid="{7C821F07-A229-4D43-83A3-0B9FC765CA2B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93" authorId="0" shapeId="0" xr:uid="{4A28AA72-CB0E-2445-9F36-3FD5E75CBC9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94" authorId="0" shapeId="0" xr:uid="{0DBE1C62-5E28-834F-A063-BD006A539F57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95" authorId="0" shapeId="0" xr:uid="{A53C97FB-6371-E04B-87A2-D4F5A85D329E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96" authorId="0" shapeId="0" xr:uid="{6F1042DE-A792-9E4D-B112-BA80B9D0D5C7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97" authorId="0" shapeId="0" xr:uid="{18C6EDCF-9C5F-D54B-AEDE-652DA27343F8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98" authorId="0" shapeId="0" xr:uid="{E6BB2382-0219-E340-9929-8E7E85AC1859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199" authorId="0" shapeId="0" xr:uid="{E0AD1220-0E93-614D-B164-32B575DA3B15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200" authorId="0" shapeId="0" xr:uid="{F3066A44-3ED1-B841-A6FF-54D59EE6210D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  <comment ref="B201" authorId="0" shapeId="0" xr:uid="{AA78722D-02D8-584B-8977-A812C5C50CD1}">
      <text>
        <r>
          <rPr>
            <b/>
            <sz val="10"/>
            <color rgb="FF000000"/>
            <rFont val="Tahoma"/>
            <family val="2"/>
          </rPr>
          <t>Nicolas Bressoud:</t>
        </r>
        <r>
          <rPr>
            <sz val="10"/>
            <color rgb="FF000000"/>
            <rFont val="Tahoma"/>
            <family val="2"/>
          </rPr>
          <t xml:space="preserve">
ID auto — cherche le nom dans Indicateurs col B, retourne l'ID col 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<sst xmlns="http://schemas.openxmlformats.org/spreadsheetml/2006/main" count="479" uniqueCount="264">
  <si>
    <t>TABLEAU DE BORD — CLIMAT SCOLAIRE</t>
  </si>
  <si>
    <t>Responsable :</t>
  </si>
  <si>
    <t>Direction M. Morand</t>
  </si>
  <si>
    <t>Mis à jour : 20 février 2026</t>
  </si>
  <si>
    <t>Indicateurs actifs :</t>
  </si>
  <si>
    <t>VUE PAR NIVEAU</t>
  </si>
  <si>
    <t>Niveau</t>
  </si>
  <si>
    <t>Score actuel</t>
  </si>
  <si>
    <t>Tendance</t>
  </si>
  <si>
    <t>Zone</t>
  </si>
  <si>
    <t>Évolution</t>
  </si>
  <si>
    <t>🚨 Niveau 1 — Alerte</t>
  </si>
  <si>
    <t>⚠️ Vigilance</t>
  </si>
  <si>
    <t>💚 Niveau 2 — Santé</t>
  </si>
  <si>
    <t>🌱 Niveau 3 — Vitalité</t>
  </si>
  <si>
    <t>✅ Satisfaisant</t>
  </si>
  <si>
    <t>POINTS D'ATTENTION ACTUELS</t>
  </si>
  <si>
    <t>Indicateur</t>
  </si>
  <si>
    <t>Valeur</t>
  </si>
  <si>
    <t>Observation</t>
  </si>
  <si>
    <t>Taux d'absentéisme</t>
  </si>
  <si>
    <t>Sentiment d'appartenance</t>
  </si>
  <si>
    <t>GUIDE DE LECTURE — ZONES D'INTERPRÉTATION</t>
  </si>
  <si>
    <t>🔴 Alerte</t>
  </si>
  <si>
    <t>🚨 NIVEAU 1 — INDICATEURS D'ALERTE</t>
  </si>
  <si>
    <t>Population</t>
  </si>
  <si>
    <t>Fréquence</t>
  </si>
  <si>
    <t>Zone actuelle</t>
  </si>
  <si>
    <t>Incidents violents</t>
  </si>
  <si>
    <t>Élèves</t>
  </si>
  <si>
    <t>Mensuel</t>
  </si>
  <si>
    <t>Sanctions disciplinaires</t>
  </si>
  <si>
    <t>💚 NIVEAU 2 — INDICATEURS DE SANTÉ</t>
  </si>
  <si>
    <t>Semestriel</t>
  </si>
  <si>
    <t>Trimestriel</t>
  </si>
  <si>
    <t>Annuel</t>
  </si>
  <si>
    <t>MOYENNE DU NIVEAU 2</t>
  </si>
  <si>
    <t>🌱 NIVEAU 3 — INDICATEURS DE VITALITÉ</t>
  </si>
  <si>
    <t>Enseignants</t>
  </si>
  <si>
    <t>MOYENNE DU NIVEAU 3</t>
  </si>
  <si>
    <t>📝 JOURNAL DES INTERVENTIONS — École du Bois-Joli</t>
  </si>
  <si>
    <t>Consignez ici les actions mises en place et leurs effets observés. Ce journal permet de lier les données aux décisions prises.</t>
  </si>
  <si>
    <t>Date</t>
  </si>
  <si>
    <t>Indicateur(s) ciblé(s)</t>
  </si>
  <si>
    <t>Action mise en place</t>
  </si>
  <si>
    <t>Effet observé</t>
  </si>
  <si>
    <t>Notes complémentaires</t>
  </si>
  <si>
    <t>Nov. 2024</t>
  </si>
  <si>
    <t>Incidents violents / Sanctions</t>
  </si>
  <si>
    <t>Mise en place de cercles restauratifs dans 6 classes</t>
  </si>
  <si>
    <t>Incidents : −50 % en 3 mois
Sanctions : −30 % en 6 mois</t>
  </si>
  <si>
    <t>Formation enseignants par un médiateur externe (2 jours)</t>
  </si>
  <si>
    <t>Jan. 2025</t>
  </si>
  <si>
    <t>Sentiment d'appartenance / Participation</t>
  </si>
  <si>
    <t>Lancement du projet participatif « Mon école »</t>
  </si>
  <si>
    <t>+0.5 pts sur sentiment d'appartenance en 6 mois</t>
  </si>
  <si>
    <t>Conseil d'élèves réactivé ; co-construction des règles de classe</t>
  </si>
  <si>
    <t>Mar. 2025</t>
  </si>
  <si>
    <t>Entretiens individuels dès 3 absences injustifiées</t>
  </si>
  <si>
    <t>Absentéisme : −3 pts depuis l'intervention</t>
  </si>
  <si>
    <t>Coordination renforcée avec les familles via application scolaire</t>
  </si>
  <si>
    <t>Juin 2025</t>
  </si>
  <si>
    <t>Bien-être enseignants / Efficacité collective</t>
  </si>
  <si>
    <t>Formation 2 jours « Bien-être et résilience en équipe »</t>
  </si>
  <si>
    <t>+0.6 pts bien-être enseignants ; +0.6 pts efficacité collective</t>
  </si>
  <si>
    <t>Supervision mensuelle d'équipe introduite à la rentrée 2025</t>
  </si>
  <si>
    <t>→ Saisir ici vos prochaines interventions…</t>
  </si>
  <si>
    <t>📖 GUIDE DE RÉFÉRENCE RAPIDE</t>
  </si>
  <si>
    <t>PRINCIPES DU MONITORAGE</t>
  </si>
  <si>
    <t>Commencer petit</t>
  </si>
  <si>
    <t>5 à 8 indicateurs sont amplement suffisants au départ. Préférez la régularité à l'exhaustivité.</t>
  </si>
  <si>
    <t>Ce qui compte</t>
  </si>
  <si>
    <t>La direction du changement dans le temps est plus importante que la valeur absolue à un moment donné.</t>
  </si>
  <si>
    <t>Annoter</t>
  </si>
  <si>
    <t>Notez les événements inhabituels (conflit, changement de direction…) dans l'onglet Interventions pour contextualiser les données.</t>
  </si>
  <si>
    <t>Situation favorable. Maintenir et capitaliser.</t>
  </si>
  <si>
    <t>Agir en prévention avant aggravation.</t>
  </si>
  <si>
    <t>Action prioritaire. Identifier les causes et intervenir.</t>
  </si>
  <si>
    <t>SEUILS NIVEAU 1 (valeurs basses = situation favorable)</t>
  </si>
  <si>
    <t>FRÉQUENCES RECOMMANDÉES</t>
  </si>
  <si>
    <t>PARTAGE DES RÉSULTATS</t>
  </si>
  <si>
    <t>Équipe enseignante</t>
  </si>
  <si>
    <t>Parents / Conseil</t>
  </si>
  <si>
    <t>CONTACT</t>
  </si>
  <si>
    <t>Auteurs</t>
  </si>
  <si>
    <t>Gérard Aymon, Nils Carrupt, Nicolas Bressoud — HEP Valais</t>
  </si>
  <si>
    <t>Questions</t>
  </si>
  <si>
    <t>gerard.aymon@hepvs.ch</t>
  </si>
  <si>
    <t>École du Bois-Joli  ·  Années scolaires 2024–2026</t>
  </si>
  <si>
    <t>ID</t>
  </si>
  <si>
    <t>Libellé niveau</t>
  </si>
  <si>
    <t>Type de mesure</t>
  </si>
  <si>
    <t>Nb items</t>
  </si>
  <si>
    <t>Seuil — Satisfaisant</t>
  </si>
  <si>
    <t>Seuil — Vigilance</t>
  </si>
  <si>
    <t>Seuil — Alerte</t>
  </si>
  <si>
    <t>Mode de calcul</t>
  </si>
  <si>
    <t>Source / Référence</t>
  </si>
  <si>
    <t>I01</t>
  </si>
  <si>
    <t>Incidents violents recensés</t>
  </si>
  <si>
    <t>1 – Alerte</t>
  </si>
  <si>
    <t>Fréquence / comptage</t>
  </si>
  <si>
    <t>École (tous)</t>
  </si>
  <si>
    <t>-</t>
  </si>
  <si>
    <t>0 incident/mois</t>
  </si>
  <si>
    <t>1–3 incidents/mois</t>
  </si>
  <si>
    <t>≥ 4 incidents/mois</t>
  </si>
  <si>
    <t>Somme mensuelle des incidents enregistrés au registre</t>
  </si>
  <si>
    <t>Registre disciplinaire interne</t>
  </si>
  <si>
    <t>I02</t>
  </si>
  <si>
    <t>Pourcentage (%)</t>
  </si>
  <si>
    <t>&lt; 5 %</t>
  </si>
  <si>
    <t>5–10 %</t>
  </si>
  <si>
    <t>&gt; 10 %</t>
  </si>
  <si>
    <t>(Nb heures absences injustifiées / Nb heures total) × 100</t>
  </si>
  <si>
    <t>Données administratives</t>
  </si>
  <si>
    <t>I03</t>
  </si>
  <si>
    <t>0–2 sanctions/mois</t>
  </si>
  <si>
    <t>3–6 sanctions/mois</t>
  </si>
  <si>
    <t>≥ 7 sanctions/mois</t>
  </si>
  <si>
    <t>Somme mensuelle des sanctions ; ventilation par type recommandée</t>
  </si>
  <si>
    <t>I04</t>
  </si>
  <si>
    <t>Signalements de harcèlement</t>
  </si>
  <si>
    <t>0 signalement/trimestre</t>
  </si>
  <si>
    <t>1–2 signalements/trimestre</t>
  </si>
  <si>
    <t>≥ 3 signalements/trimestre</t>
  </si>
  <si>
    <t>Somme des signalements sur le trimestre (suivi continu + bilan)</t>
  </si>
  <si>
    <t>Système de signalement + enquêtes</t>
  </si>
  <si>
    <t>I05</t>
  </si>
  <si>
    <t>Sentiment de sécurité (élèves)</t>
  </si>
  <si>
    <t>2 – Santé</t>
  </si>
  <si>
    <t>Score 1–5</t>
  </si>
  <si>
    <t>3</t>
  </si>
  <si>
    <t>≥ 3.5</t>
  </si>
  <si>
    <t>2.5 – 3.49</t>
  </si>
  <si>
    <t>&lt; 2.5</t>
  </si>
  <si>
    <t>Moyenne des 3 items ; score global 1–5</t>
  </si>
  <si>
    <t>Debarbieux (2015)</t>
  </si>
  <si>
    <t>I06</t>
  </si>
  <si>
    <t>Qualité des relations prof-élèves</t>
  </si>
  <si>
    <t>5</t>
  </si>
  <si>
    <t>Moyenne des 5 items ; score global 1–5</t>
  </si>
  <si>
    <t>PISA 2018 – Student-Teacher Relations Scale</t>
  </si>
  <si>
    <t>I07</t>
  </si>
  <si>
    <t>Moyenne des 5 items (Goodenow) ; score global 1–5</t>
  </si>
  <si>
    <t>Goodenow (1993)</t>
  </si>
  <si>
    <t>I08</t>
  </si>
  <si>
    <t>Participation active en classe</t>
  </si>
  <si>
    <t>Élèves + Enseignants</t>
  </si>
  <si>
    <t>Variable</t>
  </si>
  <si>
    <t>Moyenne items questionnaire OU moyenne observations 1–5</t>
  </si>
  <si>
    <t>I09</t>
  </si>
  <si>
    <t>Équité perçue (justice scolaire)</t>
  </si>
  <si>
    <t>4</t>
  </si>
  <si>
    <t>Moyenne des 4 items ; score global 1–5</t>
  </si>
  <si>
    <t>I10</t>
  </si>
  <si>
    <t>Climat de classe</t>
  </si>
  <si>
    <t>6</t>
  </si>
  <si>
    <t>Moyenne des 6 items — calculer séparément élèves et enseignants</t>
  </si>
  <si>
    <t>I11</t>
  </si>
  <si>
    <t>Communication école-famille</t>
  </si>
  <si>
    <t>Parents</t>
  </si>
  <si>
    <t>I12</t>
  </si>
  <si>
    <t>Qualité de l'environnement physique</t>
  </si>
  <si>
    <t>Moyenne des 5 items — calculer séparément élèves et enseignants</t>
  </si>
  <si>
    <t>WHO Health Promoting Schools Framework</t>
  </si>
  <si>
    <t>I13</t>
  </si>
  <si>
    <t>Participation démocratique des élèves</t>
  </si>
  <si>
    <t>WHO HPS – Democratic participation</t>
  </si>
  <si>
    <t>I14</t>
  </si>
  <si>
    <t>Bien-être subjectif des élèves</t>
  </si>
  <si>
    <t>3 – Vitalité</t>
  </si>
  <si>
    <t>Moyenne des 5 items WHO-5 adaptés ; score global 1–5</t>
  </si>
  <si>
    <t>WHO-5 Well-Being Index (1998)</t>
  </si>
  <si>
    <t>I15</t>
  </si>
  <si>
    <t>Bien-être subjectif des enseignants</t>
  </si>
  <si>
    <t>Moyenne des 5 items WHO-5 (ou 3 items sat. prof.) ; score 1–5</t>
  </si>
  <si>
    <t>I16</t>
  </si>
  <si>
    <t>Efficacité collective de l'équipe</t>
  </si>
  <si>
    <t>Moyenne des 6 items (Goddard) ; score global 1–5</t>
  </si>
  <si>
    <t>Goddard et al. (2000)</t>
  </si>
  <si>
    <t>I17</t>
  </si>
  <si>
    <t>Soutien entre collègues</t>
  </si>
  <si>
    <t>I18</t>
  </si>
  <si>
    <t>Reconnaissance au travail</t>
  </si>
  <si>
    <t>I19</t>
  </si>
  <si>
    <t>Sens donné au travail</t>
  </si>
  <si>
    <t>I20</t>
  </si>
  <si>
    <t>Engagement des élèves</t>
  </si>
  <si>
    <t>Moyenne globale des 6 items + sous-scores : émotionnel / cognitif / comportemental</t>
  </si>
  <si>
    <t>I21</t>
  </si>
  <si>
    <t>Liens école-communauté</t>
  </si>
  <si>
    <t>Direction</t>
  </si>
  <si>
    <t>≥ 4 partenariats actifs</t>
  </si>
  <si>
    <t>2–3 partenariats actifs</t>
  </si>
  <si>
    <t>0–1 partenariat actif</t>
  </si>
  <si>
    <t>Nb partenariats actifs + score qualitatif (auto-évaluation direction)</t>
  </si>
  <si>
    <t>WHO HPS – Community links</t>
  </si>
  <si>
    <t>I22</t>
  </si>
  <si>
    <t>Formation continue enseignants</t>
  </si>
  <si>
    <t>≥ 80 % participation</t>
  </si>
  <si>
    <t>50–79 % participation</t>
  </si>
  <si>
    <t>&lt; 50 % participation</t>
  </si>
  <si>
    <t>Taux participation (%) + score moyen satisfaction (3 items)</t>
  </si>
  <si>
    <t>WHO HPS – Staff health and wellbeing</t>
  </si>
  <si>
    <t>Seuil_num_vert</t>
  </si>
  <si>
    <t>Seuil_num_rouge</t>
  </si>
  <si>
    <t>Sens</t>
  </si>
  <si>
    <t>bas_bon</t>
  </si>
  <si>
    <t>haut_bon</t>
  </si>
  <si>
    <t>⚠️  Valeurs BASSES = situation FAVORABLE. Données calculées automatiquement depuis l'onglet Mesures.</t>
  </si>
  <si>
    <t>Dernière valeur</t>
  </si>
  <si>
    <t>Date mesure</t>
  </si>
  <si>
    <t>Nb mesures</t>
  </si>
  <si>
    <t>Échelle 1–5 | 🟢 ≥ 3.5 = Satisfaisant   🟡 2.5–3.49 = Vigilance   🔴 &lt; 2.5 = Alerte. Données depuis l'onglet Mesures.</t>
  </si>
  <si>
    <t>Échelle 1–5 (majoritairement) | 🟢 ≥ 3.5 = Satisfaisant   🟡 2.5–3.49 = Vigilance   🔴 &lt; 2.5 = Alerte. Données depuis l'onglet Mesures.</t>
  </si>
  <si>
    <t>💡  Ce tableau se met à jour automatiquement quand vous saisissez des données dans l'onglet Mesures.</t>
  </si>
  <si>
    <t>→ Saisir ici vos observations qualitatives…</t>
  </si>
  <si>
    <t>→ Indicateur à surveiller</t>
  </si>
  <si>
    <t>→ Valeur</t>
  </si>
  <si>
    <t>→ Observation de la direction</t>
  </si>
  <si>
    <t>ARCHITECTURE DU FICHIER</t>
  </si>
  <si>
    <t>📋 Indicateurs</t>
  </si>
  <si>
    <t>Référentiel des 22 indicateurs : noms, niveaux, types, seuils. Ne pas modifier sauf évolution du dispositif.</t>
  </si>
  <si>
    <t>📝 Mesures</t>
  </si>
  <si>
    <t>Saisie centralisée : choisir l'indicateur (liste déroulante), entrer la date et la valeur. Tout le reste est automatique.</t>
  </si>
  <si>
    <t>📊 Dashboard</t>
  </si>
  <si>
    <t>Synthèse par niveau, calculée automatiquement. La colonne « Évolution » et la section « Points d'attention » sont à rédiger par la direction.</t>
  </si>
  <si>
    <t>🚨💚🌱 Niveaux 1/2/3</t>
  </si>
  <si>
    <t>Vues détaillées par niveau, entièrement dynamiques. Dernière valeur, date, zone et tendance tirées de l'onglet Mesures.</t>
  </si>
  <si>
    <t>📝 Interventions</t>
  </si>
  <si>
    <t>Journal de bord qualitatif : actions mises en place, effets observés, notes. Essentiel pour contextualiser les données.</t>
  </si>
  <si>
    <t>COMMENT SAISIR UNE MESURE</t>
  </si>
  <si>
    <t>1. Ouvrir l'onglet Mesures</t>
  </si>
  <si>
    <t>Se placer sur la première ligne vide en colonne A.</t>
  </si>
  <si>
    <t>2. Choisir l'indicateur</t>
  </si>
  <si>
    <t>Cliquer sur la cellule → choisir dans la liste déroulante. Les colonnes B à G se remplissent automatiquement.</t>
  </si>
  <si>
    <t>3. Entrer la date</t>
  </si>
  <si>
    <t>En colonne H, saisir la date au format jj/mm/aaaa (ex : 15/03/2026).</t>
  </si>
  <si>
    <t>4. Entrer la valeur</t>
  </si>
  <si>
    <t>En colonne I. Score (1–5), nombre d'incidents, pourcentage… selon l'indicateur. Les colonnes Zone et Tendance se calculent.</t>
  </si>
  <si>
    <t>ZONES D'INTERPRÉTATION — Niveaux 2 &amp; 3 (scores 1–5)</t>
  </si>
  <si>
    <t>✅ Satisfaisant (≥ 3.5)</t>
  </si>
  <si>
    <t>⚠️ Vigilance (2.5 – 3.49)</t>
  </si>
  <si>
    <t>🔴 Alerte (&lt; 2.5)</t>
  </si>
  <si>
    <t>🟢 0  ·  🟡 1–3  ·  🔴 ≥ 4</t>
  </si>
  <si>
    <t>🟢 &lt; 5 %  ·  🟡 5–10 %  ·  🔴 &gt; 10 %</t>
  </si>
  <si>
    <t>🟢 0–2  ·  🟡 3–6  ·  🔴 ≥ 7</t>
  </si>
  <si>
    <t>🟢 0 / trim.  ·  🟡 1–2 / trim.  ·  🔴 ≥ 3 / trim.</t>
  </si>
  <si>
    <t>Niveau 1 — Alerte</t>
  </si>
  <si>
    <t>Mensuel (trimestriel pour harcèlement) — données déjà dans vos registres.</t>
  </si>
  <si>
    <t>Niveau 2 — Santé</t>
  </si>
  <si>
    <t>Semestriel / trimestriel / annuel selon l'indicateur — questionnaire court (5 min).</t>
  </si>
  <si>
    <t>Niveau 3 — Vitalité</t>
  </si>
  <si>
    <t>Semestriel / annuel — questionnaire équipe enseignante + élèves.</t>
  </si>
  <si>
    <t>Niveaux 2 &amp; 3 · occasion de dialogue professionnel.</t>
  </si>
  <si>
    <t>Direction / hiérarchie</t>
  </si>
  <si>
    <t>Dashboard synthétique : vue par niveau, tendances, points d'attention et observations qualitatives.</t>
  </si>
  <si>
    <t>Quelques indicateurs parlants, bien contextualisés. Éviter le tout-chiffre.</t>
  </si>
  <si>
    <t>Niveaux 2 &amp; 3 : score ≥ 3.5 / 5</t>
  </si>
  <si>
    <t>Niveaux 2 &amp; 3 : score entre 2.5 et 3.49 — prévenir l'aggravation</t>
  </si>
  <si>
    <t>Niveaux 2 &amp; 3 : score &lt; 2.5 — action prioritaire</t>
  </si>
  <si>
    <t>DONNÉES GRAPHIQUE</t>
  </si>
  <si>
    <t>MOYENNE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</si>
</sst>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&quot; / 5&quot;"/>
    <numFmt numFmtId="165" formatCode="dd/mm/yyyy"/>
    <numFmt numFmtId="166" formatCode="mmm\-yy"/>
  </numFmts>
  <fonts count="48" x14ac:knownFonts="1">
    <font>
      <sz val="11"/>
      <color theme="1"/>
      <name val="Calibri"/>
      <family val="2"/>
      <charset val="1"/>
    </font>
    <font>
      <b/>
      <sz val="18"/>
      <color rgb="FFFFFFFF"/>
      <name val="Arial"/>
      <family val="2"/>
    </font>
    <font>
      <sz val="11"/>
      <color rgb="FF666666"/>
      <name val="Arial"/>
      <family val="2"/>
    </font>
    <font>
      <b/>
      <sz val="9"/>
      <color rgb="FF888888"/>
      <name val="Arial"/>
      <family val="2"/>
    </font>
    <font>
      <sz val="9"/>
      <color rgb="FF333333"/>
      <name val="Arial"/>
      <family val="2"/>
    </font>
    <font>
      <i/>
      <sz val="9"/>
      <color rgb="FFAAAAAA"/>
      <name val="Arial"/>
      <family val="2"/>
    </font>
    <font>
      <b/>
      <sz val="9"/>
      <color rgb="FF2D6A9F"/>
      <name val="Arial"/>
      <family val="2"/>
    </font>
    <font>
      <b/>
      <sz val="10"/>
      <color rgb="FFFFFFFF"/>
      <name val="Arial"/>
      <family val="2"/>
    </font>
    <font>
      <b/>
      <sz val="9"/>
      <color rgb="FFFFFFFF"/>
      <name val="Arial"/>
      <family val="2"/>
    </font>
    <font>
      <b/>
      <sz val="10"/>
      <color rgb="FFB03A2E"/>
      <name val="Arial"/>
      <family val="2"/>
    </font>
    <font>
      <b/>
      <sz val="10"/>
      <color rgb="FF1E8449"/>
      <name val="Arial"/>
      <family val="2"/>
    </font>
    <font>
      <b/>
      <sz val="10"/>
      <color rgb="FFB7950B"/>
      <name val="Arial"/>
      <family val="2"/>
    </font>
    <font>
      <i/>
      <sz val="9"/>
      <color rgb="FF555555"/>
      <name val="Arial"/>
      <family val="2"/>
    </font>
    <font>
      <b/>
      <sz val="13"/>
      <color rgb="FF1E8449"/>
      <name val="Arial"/>
      <family val="2"/>
    </font>
    <font>
      <b/>
      <sz val="10"/>
      <color rgb="FF1A5276"/>
      <name val="Arial"/>
      <family val="2"/>
    </font>
    <font>
      <b/>
      <sz val="13"/>
      <color rgb="FF1A5276"/>
      <name val="Arial"/>
      <family val="2"/>
    </font>
    <font>
      <b/>
      <sz val="10"/>
      <color rgb="FF333333"/>
      <name val="Arial"/>
      <family val="2"/>
    </font>
    <font>
      <sz val="9"/>
      <color rgb="FF555555"/>
      <name val="Arial"/>
      <family val="2"/>
    </font>
    <font>
      <b/>
      <sz val="10"/>
      <color rgb="FF922B21"/>
      <name val="Arial"/>
      <family val="2"/>
    </font>
    <font>
      <i/>
      <sz val="9"/>
      <color rgb="FF888888"/>
      <name val="Arial"/>
      <family val="2"/>
    </font>
    <font>
      <b/>
      <sz val="16"/>
      <color rgb="FFFFFFFF"/>
      <name val="Arial"/>
      <family val="2"/>
    </font>
    <font>
      <sz val="9"/>
      <color rgb="FF7B241C"/>
      <name val="Arial"/>
      <family val="2"/>
    </font>
    <font>
      <b/>
      <sz val="10"/>
      <color rgb="FF222222"/>
      <name val="Arial"/>
      <family val="2"/>
    </font>
    <font>
      <sz val="10"/>
      <color rgb="FF222222"/>
      <name val="Arial"/>
      <family val="2"/>
    </font>
    <font>
      <b/>
      <sz val="9"/>
      <color rgb="FF333333"/>
      <name val="Arial"/>
      <family val="2"/>
    </font>
    <font>
      <sz val="9"/>
      <color rgb="FF1A5C2C"/>
      <name val="Arial"/>
      <family val="2"/>
    </font>
    <font>
      <b/>
      <sz val="9"/>
      <color rgb="FF1E8449"/>
      <name val="Arial"/>
      <family val="2"/>
    </font>
    <font>
      <sz val="9"/>
      <color rgb="FF1A3A5C"/>
      <name val="Arial"/>
      <family val="2"/>
    </font>
    <font>
      <b/>
      <sz val="15"/>
      <color rgb="FFFFFFFF"/>
      <name val="Arial"/>
      <family val="2"/>
    </font>
    <font>
      <b/>
      <sz val="10"/>
      <color rgb="FF2D6A9F"/>
      <name val="Arial"/>
      <family val="2"/>
    </font>
    <font>
      <i/>
      <sz val="9"/>
      <color rgb="FF777777"/>
      <name val="Arial"/>
      <family val="2"/>
    </font>
    <font>
      <i/>
      <sz val="9"/>
      <color rgb="FFBBBBBB"/>
      <name val="Arial"/>
      <family val="2"/>
    </font>
    <font>
      <sz val="10"/>
      <color rgb="FF333333"/>
      <name val="Arial"/>
      <family val="2"/>
    </font>
    <font>
      <sz val="10"/>
      <color rgb="FF1E8449"/>
      <name val="Arial"/>
      <family val="2"/>
    </font>
    <font>
      <sz val="10"/>
      <color rgb="FFB7950B"/>
      <name val="Arial"/>
      <family val="2"/>
    </font>
    <font>
      <sz val="10"/>
      <color rgb="FF922B21"/>
      <name val="Arial"/>
      <family val="2"/>
    </font>
    <font>
      <b/>
      <sz val="9"/>
      <color rgb="FFC00000"/>
      <name val="Arial"/>
      <family val="2"/>
    </font>
    <font>
      <sz val="9"/>
      <color rgb="FF000000"/>
      <name val="Arial"/>
      <family val="2"/>
    </font>
    <font>
      <b/>
      <sz val="9"/>
      <color rgb="FF375623"/>
      <name val="Arial"/>
      <family val="2"/>
    </font>
    <font>
      <b/>
      <sz val="9"/>
      <color rgb="FF1F3864"/>
      <name val="Arial"/>
      <family val="2"/>
    </font>
    <font>
      <sz val="9"/>
      <color theme="1"/>
      <name val="Arial"/>
      <family val="2"/>
    </font>
    <font>
      <sz val="9"/>
      <color rgb="FF0000FF"/>
      <name val="Arial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9"/>
      <color rgb="FF888888"/>
      <name val="Arial"/>
      <family val="2"/>
    </font>
    <font>
      <b/>
      <i/>
      <sz val="9"/>
      <color rgb="FFAAAAAA"/>
      <name val="Arial"/>
      <family val="2"/>
    </font>
    <font>
      <sz val="8"/>
      <color rgb="FF888888"/>
      <name val="Arial"/>
      <family val="2"/>
    </font>
    <font>
      <b/>
      <sz val="8"/>
      <color rgb="FF888888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rgb="FF1A3A5C"/>
        <bgColor rgb="FF333333"/>
      </patternFill>
    </fill>
    <fill>
      <patternFill patternType="solid">
        <fgColor rgb="FFF2F3F4"/>
        <bgColor rgb="FFF0F7FD"/>
      </patternFill>
    </fill>
    <fill>
      <patternFill patternType="solid">
        <fgColor rgb="FF2D6A9F"/>
        <bgColor rgb="FF445E7A"/>
      </patternFill>
    </fill>
    <fill>
      <patternFill patternType="solid">
        <fgColor rgb="FF445E7A"/>
        <bgColor rgb="FF555555"/>
      </patternFill>
    </fill>
    <fill>
      <patternFill patternType="solid">
        <fgColor rgb="FFFADBD8"/>
        <bgColor rgb="FFFDECEA"/>
      </patternFill>
    </fill>
    <fill>
      <patternFill patternType="solid">
        <fgColor rgb="FFFEF9E7"/>
        <bgColor rgb="FFFAFAFA"/>
      </patternFill>
    </fill>
    <fill>
      <patternFill patternType="solid">
        <fgColor rgb="FFD5F5E3"/>
        <bgColor rgb="FFD6EAF8"/>
      </patternFill>
    </fill>
    <fill>
      <patternFill patternType="solid">
        <fgColor rgb="FFD6EAF8"/>
        <bgColor rgb="FFD5F5E3"/>
      </patternFill>
    </fill>
    <fill>
      <patternFill patternType="solid">
        <fgColor rgb="FF8B2500"/>
        <bgColor rgb="FF922B21"/>
      </patternFill>
    </fill>
    <fill>
      <patternFill patternType="solid">
        <fgColor rgb="FFA93226"/>
        <bgColor rgb="FFB03A2E"/>
      </patternFill>
    </fill>
    <fill>
      <patternFill patternType="solid">
        <fgColor rgb="FFFDECEA"/>
        <bgColor rgb="FFF2F3F4"/>
      </patternFill>
    </fill>
    <fill>
      <patternFill patternType="solid">
        <fgColor rgb="FFF8F9FA"/>
        <bgColor rgb="FFFAFAFA"/>
      </patternFill>
    </fill>
    <fill>
      <patternFill patternType="solid">
        <fgColor rgb="FFFAFAFA"/>
        <bgColor rgb="FFF8F9FA"/>
      </patternFill>
    </fill>
    <fill>
      <patternFill patternType="solid">
        <fgColor rgb="FFFFFFFF"/>
        <bgColor rgb="FFFDFEFE"/>
      </patternFill>
    </fill>
    <fill>
      <patternFill patternType="solid">
        <fgColor rgb="FFFDECEA"/>
        <bgColor indexed="64"/>
      </patternFill>
    </fill>
    <fill>
      <patternFill patternType="solid">
        <fgColor rgb="FFFEF9E7"/>
        <bgColor indexed="64"/>
      </patternFill>
    </fill>
    <fill>
      <patternFill patternType="solid">
        <fgColor rgb="FF1F3864"/>
      </patternFill>
    </fill>
    <fill>
      <patternFill patternType="solid">
        <fgColor rgb="FFFFD7D7"/>
      </patternFill>
    </fill>
    <fill>
      <patternFill patternType="solid">
        <fgColor rgb="FFE2EFDA"/>
      </patternFill>
    </fill>
    <fill>
      <patternFill patternType="solid">
        <fgColor rgb="FFFFF2CC"/>
      </patternFill>
    </fill>
    <fill>
      <patternFill patternType="solid">
        <fgColor rgb="FFFCE4D6"/>
      </patternFill>
    </fill>
    <fill>
      <patternFill patternType="solid">
        <fgColor rgb="FFD7EED7"/>
      </patternFill>
    </fill>
    <fill>
      <patternFill patternType="solid">
        <fgColor rgb="FFD7E8FF"/>
      </patternFill>
    </fill>
    <fill>
      <patternFill patternType="solid">
        <fgColor rgb="FF1F3864"/>
        <bgColor indexed="64"/>
      </patternFill>
    </fill>
    <fill>
      <patternFill patternType="solid">
        <fgColor rgb="FFFFD7D7"/>
        <bgColor indexed="64"/>
      </patternFill>
    </fill>
    <fill>
      <patternFill patternType="solid">
        <fgColor rgb="FFD7EED7"/>
        <bgColor indexed="64"/>
      </patternFill>
    </fill>
    <fill>
      <patternFill patternType="solid">
        <fgColor rgb="FFD7E8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03A2E"/>
        <bgColor indexed="64"/>
      </patternFill>
    </fill>
    <fill>
      <patternFill patternType="solid">
        <fgColor rgb="FFFADBD8"/>
        <bgColor indexed="64"/>
      </patternFill>
    </fill>
    <fill>
      <patternFill patternType="solid">
        <fgColor rgb="FF1A3A5C"/>
        <bgColor indexed="64"/>
      </patternFill>
    </fill>
    <fill>
      <patternFill patternType="solid">
        <fgColor rgb="FFFDFEFE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rgb="FF1E8449"/>
        <bgColor indexed="64"/>
      </patternFill>
    </fill>
    <fill>
      <patternFill patternType="solid">
        <fgColor rgb="FFD5F5E3"/>
        <bgColor indexed="64"/>
      </patternFill>
    </fill>
    <fill>
      <patternFill patternType="solid">
        <fgColor rgb="FFFAFFF9"/>
        <bgColor indexed="64"/>
      </patternFill>
    </fill>
    <fill>
      <patternFill patternType="solid">
        <fgColor rgb="FFF4FCF6"/>
        <bgColor indexed="64"/>
      </patternFill>
    </fill>
    <fill>
      <patternFill patternType="solid">
        <fgColor rgb="FF1A5276"/>
        <bgColor indexed="64"/>
      </patternFill>
    </fill>
    <fill>
      <patternFill patternType="solid">
        <fgColor rgb="FFD6EAF8"/>
        <bgColor indexed="64"/>
      </patternFill>
    </fill>
    <fill>
      <patternFill patternType="solid">
        <fgColor rgb="FFF0F7FD"/>
        <bgColor indexed="64"/>
      </patternFill>
    </fill>
    <fill>
      <patternFill patternType="solid">
        <fgColor rgb="FFE8F3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2D6A9F"/>
        <bgColor indexed="64"/>
      </patternFill>
    </fill>
  </fills>
  <borders count="4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/>
      <bottom/>
      <diagonal/>
    </border>
  </borders>
  <cellStyleXfs count="1">
    <xf numFmtId="0" fontId="0" fillId="0" borderId="0"/>
  </cellStyleXfs>
  <cellXfs count="148">
    <xf numFmtId="0" fontId="0" fillId="0" borderId="0" xfId="0"/>
    <xf numFmtId="0" fontId="3" fillId="3" borderId="0" xfId="0" applyFont="1" applyFill="1" applyAlignment="1">
      <alignment horizontal="right" vertical="center"/>
    </xf>
    <xf numFmtId="0" fontId="4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8" fillId="5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left" vertical="center"/>
    </xf>
    <xf numFmtId="164" fontId="13" fillId="8" borderId="1" xfId="0" applyNumberFormat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left" vertical="center"/>
    </xf>
    <xf numFmtId="164" fontId="15" fillId="9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29" fillId="13" borderId="1" xfId="0" applyFont="1" applyFill="1" applyBorder="1" applyAlignment="1">
      <alignment horizontal="center" vertical="top"/>
    </xf>
    <xf numFmtId="0" fontId="4" fillId="13" borderId="1" xfId="0" applyFont="1" applyFill="1" applyBorder="1" applyAlignment="1">
      <alignment horizontal="left" vertical="top" wrapText="1"/>
    </xf>
    <xf numFmtId="0" fontId="23" fillId="13" borderId="1" xfId="0" applyFont="1" applyFill="1" applyBorder="1" applyAlignment="1">
      <alignment horizontal="left" vertical="top" wrapText="1"/>
    </xf>
    <xf numFmtId="0" fontId="26" fillId="8" borderId="1" xfId="0" applyFont="1" applyFill="1" applyBorder="1" applyAlignment="1">
      <alignment horizontal="left" vertical="top" wrapText="1"/>
    </xf>
    <xf numFmtId="0" fontId="30" fillId="13" borderId="1" xfId="0" applyFont="1" applyFill="1" applyBorder="1" applyAlignment="1">
      <alignment horizontal="left" vertical="top" wrapText="1"/>
    </xf>
    <xf numFmtId="0" fontId="29" fillId="15" borderId="1" xfId="0" applyFont="1" applyFill="1" applyBorder="1" applyAlignment="1">
      <alignment horizontal="center" vertical="top"/>
    </xf>
    <xf numFmtId="0" fontId="4" fillId="15" borderId="1" xfId="0" applyFont="1" applyFill="1" applyBorder="1" applyAlignment="1">
      <alignment horizontal="left" vertical="top" wrapText="1"/>
    </xf>
    <xf numFmtId="0" fontId="23" fillId="15" borderId="1" xfId="0" applyFont="1" applyFill="1" applyBorder="1" applyAlignment="1">
      <alignment horizontal="left" vertical="top" wrapText="1"/>
    </xf>
    <xf numFmtId="0" fontId="30" fillId="15" borderId="1" xfId="0" applyFont="1" applyFill="1" applyBorder="1" applyAlignment="1">
      <alignment horizontal="left" vertical="top" wrapText="1"/>
    </xf>
    <xf numFmtId="0" fontId="31" fillId="14" borderId="1" xfId="0" applyFont="1" applyFill="1" applyBorder="1" applyAlignment="1">
      <alignment horizontal="left" vertical="center"/>
    </xf>
    <xf numFmtId="0" fontId="31" fillId="14" borderId="1" xfId="0" applyFont="1" applyFill="1" applyBorder="1" applyAlignment="1">
      <alignment horizontal="center" vertical="center"/>
    </xf>
    <xf numFmtId="0" fontId="7" fillId="18" borderId="1" xfId="0" applyFont="1" applyFill="1" applyBorder="1" applyAlignment="1">
      <alignment horizontal="center" vertical="center" wrapText="1"/>
    </xf>
    <xf numFmtId="0" fontId="36" fillId="19" borderId="1" xfId="0" applyFont="1" applyFill="1" applyBorder="1" applyAlignment="1">
      <alignment horizontal="center" vertical="center" wrapText="1"/>
    </xf>
    <xf numFmtId="0" fontId="37" fillId="19" borderId="1" xfId="0" applyFont="1" applyFill="1" applyBorder="1" applyAlignment="1">
      <alignment horizontal="left" vertical="center" wrapText="1"/>
    </xf>
    <xf numFmtId="0" fontId="36" fillId="19" borderId="1" xfId="0" applyFont="1" applyFill="1" applyBorder="1" applyAlignment="1">
      <alignment horizontal="left" vertical="center" wrapText="1"/>
    </xf>
    <xf numFmtId="0" fontId="37" fillId="20" borderId="1" xfId="0" applyFont="1" applyFill="1" applyBorder="1" applyAlignment="1">
      <alignment horizontal="left" vertical="center" wrapText="1"/>
    </xf>
    <xf numFmtId="0" fontId="37" fillId="21" borderId="1" xfId="0" applyFont="1" applyFill="1" applyBorder="1" applyAlignment="1">
      <alignment horizontal="left" vertical="center" wrapText="1"/>
    </xf>
    <xf numFmtId="0" fontId="37" fillId="22" borderId="1" xfId="0" applyFont="1" applyFill="1" applyBorder="1" applyAlignment="1">
      <alignment horizontal="left" vertical="center" wrapText="1"/>
    </xf>
    <xf numFmtId="0" fontId="38" fillId="23" borderId="1" xfId="0" applyFont="1" applyFill="1" applyBorder="1" applyAlignment="1">
      <alignment horizontal="center" vertical="center" wrapText="1"/>
    </xf>
    <xf numFmtId="0" fontId="37" fillId="23" borderId="1" xfId="0" applyFont="1" applyFill="1" applyBorder="1" applyAlignment="1">
      <alignment horizontal="left" vertical="center" wrapText="1"/>
    </xf>
    <xf numFmtId="0" fontId="38" fillId="23" borderId="1" xfId="0" applyFont="1" applyFill="1" applyBorder="1" applyAlignment="1">
      <alignment horizontal="left" vertical="center" wrapText="1"/>
    </xf>
    <xf numFmtId="0" fontId="39" fillId="24" borderId="1" xfId="0" applyFont="1" applyFill="1" applyBorder="1" applyAlignment="1">
      <alignment horizontal="center" vertical="center" wrapText="1"/>
    </xf>
    <xf numFmtId="0" fontId="37" fillId="24" borderId="1" xfId="0" applyFont="1" applyFill="1" applyBorder="1" applyAlignment="1">
      <alignment horizontal="left" vertical="center" wrapText="1"/>
    </xf>
    <xf numFmtId="0" fontId="39" fillId="24" borderId="1" xfId="0" applyFont="1" applyFill="1" applyBorder="1" applyAlignment="1">
      <alignment horizontal="left" vertical="center" wrapText="1"/>
    </xf>
    <xf numFmtId="0" fontId="7" fillId="25" borderId="3" xfId="0" applyFont="1" applyFill="1" applyBorder="1" applyAlignment="1">
      <alignment horizontal="center" vertical="center" wrapText="1"/>
    </xf>
    <xf numFmtId="0" fontId="40" fillId="26" borderId="0" xfId="0" applyFont="1" applyFill="1" applyAlignment="1">
      <alignment horizontal="center"/>
    </xf>
    <xf numFmtId="1" fontId="40" fillId="26" borderId="0" xfId="0" applyNumberFormat="1" applyFont="1" applyFill="1" applyAlignment="1">
      <alignment horizontal="center"/>
    </xf>
    <xf numFmtId="0" fontId="40" fillId="27" borderId="0" xfId="0" applyFont="1" applyFill="1" applyAlignment="1">
      <alignment horizontal="center"/>
    </xf>
    <xf numFmtId="0" fontId="40" fillId="28" borderId="0" xfId="0" applyFont="1" applyFill="1" applyAlignment="1">
      <alignment horizontal="center"/>
    </xf>
    <xf numFmtId="0" fontId="7" fillId="25" borderId="0" xfId="0" applyFont="1" applyFill="1" applyAlignment="1">
      <alignment horizontal="center"/>
    </xf>
    <xf numFmtId="0" fontId="41" fillId="29" borderId="0" xfId="0" applyFont="1" applyFill="1" applyAlignment="1">
      <alignment horizontal="left"/>
    </xf>
    <xf numFmtId="0" fontId="40" fillId="29" borderId="0" xfId="0" applyFont="1" applyFill="1" applyAlignment="1">
      <alignment horizontal="center"/>
    </xf>
    <xf numFmtId="0" fontId="40" fillId="29" borderId="0" xfId="0" applyFont="1" applyFill="1" applyAlignment="1">
      <alignment horizontal="left"/>
    </xf>
    <xf numFmtId="0" fontId="41" fillId="29" borderId="0" xfId="0" applyFont="1" applyFill="1" applyAlignment="1">
      <alignment horizontal="center"/>
    </xf>
    <xf numFmtId="165" fontId="41" fillId="29" borderId="0" xfId="0" applyNumberFormat="1" applyFont="1" applyFill="1" applyAlignment="1">
      <alignment horizontal="center"/>
    </xf>
    <xf numFmtId="0" fontId="20" fillId="30" borderId="0" xfId="0" applyFont="1" applyFill="1" applyAlignment="1">
      <alignment horizontal="left"/>
    </xf>
    <xf numFmtId="0" fontId="0" fillId="30" borderId="0" xfId="0" applyFill="1"/>
    <xf numFmtId="0" fontId="21" fillId="31" borderId="0" xfId="0" applyFont="1" applyFill="1"/>
    <xf numFmtId="0" fontId="0" fillId="31" borderId="0" xfId="0" applyFill="1"/>
    <xf numFmtId="0" fontId="8" fillId="32" borderId="0" xfId="0" applyFont="1" applyFill="1" applyAlignment="1">
      <alignment horizontal="center"/>
    </xf>
    <xf numFmtId="0" fontId="22" fillId="33" borderId="0" xfId="0" applyFont="1" applyFill="1" applyAlignment="1">
      <alignment horizontal="left"/>
    </xf>
    <xf numFmtId="0" fontId="23" fillId="33" borderId="0" xfId="0" applyFont="1" applyFill="1" applyAlignment="1">
      <alignment horizontal="center"/>
    </xf>
    <xf numFmtId="165" fontId="17" fillId="33" borderId="0" xfId="0" applyNumberFormat="1" applyFont="1" applyFill="1" applyAlignment="1">
      <alignment horizontal="center"/>
    </xf>
    <xf numFmtId="0" fontId="24" fillId="33" borderId="0" xfId="0" applyFont="1" applyFill="1" applyAlignment="1">
      <alignment horizontal="center"/>
    </xf>
    <xf numFmtId="0" fontId="44" fillId="33" borderId="0" xfId="0" applyFont="1" applyFill="1" applyAlignment="1">
      <alignment horizontal="center"/>
    </xf>
    <xf numFmtId="0" fontId="22" fillId="34" borderId="0" xfId="0" applyFont="1" applyFill="1" applyAlignment="1">
      <alignment horizontal="left"/>
    </xf>
    <xf numFmtId="0" fontId="23" fillId="34" borderId="0" xfId="0" applyFont="1" applyFill="1" applyAlignment="1">
      <alignment horizontal="center"/>
    </xf>
    <xf numFmtId="165" fontId="17" fillId="34" borderId="0" xfId="0" applyNumberFormat="1" applyFont="1" applyFill="1" applyAlignment="1">
      <alignment horizontal="center"/>
    </xf>
    <xf numFmtId="0" fontId="24" fillId="34" borderId="0" xfId="0" applyFont="1" applyFill="1" applyAlignment="1">
      <alignment horizontal="center"/>
    </xf>
    <xf numFmtId="0" fontId="44" fillId="34" borderId="0" xfId="0" applyFont="1" applyFill="1" applyAlignment="1">
      <alignment horizontal="center"/>
    </xf>
    <xf numFmtId="0" fontId="20" fillId="35" borderId="0" xfId="0" applyFont="1" applyFill="1" applyAlignment="1">
      <alignment horizontal="left"/>
    </xf>
    <xf numFmtId="0" fontId="0" fillId="35" borderId="0" xfId="0" applyFill="1"/>
    <xf numFmtId="0" fontId="25" fillId="36" borderId="0" xfId="0" applyFont="1" applyFill="1"/>
    <xf numFmtId="0" fontId="0" fillId="36" borderId="0" xfId="0" applyFill="1"/>
    <xf numFmtId="0" fontId="22" fillId="37" borderId="0" xfId="0" applyFont="1" applyFill="1" applyAlignment="1">
      <alignment horizontal="left"/>
    </xf>
    <xf numFmtId="0" fontId="23" fillId="37" borderId="0" xfId="0" applyFont="1" applyFill="1" applyAlignment="1">
      <alignment horizontal="center"/>
    </xf>
    <xf numFmtId="165" fontId="17" fillId="37" borderId="0" xfId="0" applyNumberFormat="1" applyFont="1" applyFill="1" applyAlignment="1">
      <alignment horizontal="center"/>
    </xf>
    <xf numFmtId="0" fontId="24" fillId="37" borderId="0" xfId="0" applyFont="1" applyFill="1" applyAlignment="1">
      <alignment horizontal="center"/>
    </xf>
    <xf numFmtId="0" fontId="44" fillId="37" borderId="0" xfId="0" applyFont="1" applyFill="1" applyAlignment="1">
      <alignment horizontal="center"/>
    </xf>
    <xf numFmtId="0" fontId="22" fillId="38" borderId="0" xfId="0" applyFont="1" applyFill="1" applyAlignment="1">
      <alignment horizontal="left"/>
    </xf>
    <xf numFmtId="0" fontId="23" fillId="38" borderId="0" xfId="0" applyFont="1" applyFill="1" applyAlignment="1">
      <alignment horizontal="center"/>
    </xf>
    <xf numFmtId="165" fontId="17" fillId="38" borderId="0" xfId="0" applyNumberFormat="1" applyFont="1" applyFill="1" applyAlignment="1">
      <alignment horizontal="center"/>
    </xf>
    <xf numFmtId="0" fontId="24" fillId="38" borderId="0" xfId="0" applyFont="1" applyFill="1" applyAlignment="1">
      <alignment horizontal="center"/>
    </xf>
    <xf numFmtId="0" fontId="44" fillId="38" borderId="0" xfId="0" applyFont="1" applyFill="1" applyAlignment="1">
      <alignment horizontal="center"/>
    </xf>
    <xf numFmtId="0" fontId="8" fillId="35" borderId="0" xfId="0" applyFont="1" applyFill="1" applyAlignment="1">
      <alignment horizontal="left"/>
    </xf>
    <xf numFmtId="2" fontId="10" fillId="36" borderId="0" xfId="0" applyNumberFormat="1" applyFont="1" applyFill="1" applyAlignment="1">
      <alignment horizontal="center"/>
    </xf>
    <xf numFmtId="0" fontId="20" fillId="39" borderId="0" xfId="0" applyFont="1" applyFill="1" applyAlignment="1">
      <alignment horizontal="left"/>
    </xf>
    <xf numFmtId="0" fontId="0" fillId="39" borderId="0" xfId="0" applyFill="1"/>
    <xf numFmtId="0" fontId="27" fillId="40" borderId="0" xfId="0" applyFont="1" applyFill="1"/>
    <xf numFmtId="0" fontId="0" fillId="40" borderId="0" xfId="0" applyFill="1"/>
    <xf numFmtId="0" fontId="22" fillId="41" borderId="0" xfId="0" applyFont="1" applyFill="1" applyAlignment="1">
      <alignment horizontal="left"/>
    </xf>
    <xf numFmtId="0" fontId="22" fillId="42" borderId="0" xfId="0" applyFont="1" applyFill="1" applyAlignment="1">
      <alignment horizontal="left"/>
    </xf>
    <xf numFmtId="0" fontId="23" fillId="41" borderId="0" xfId="0" applyFont="1" applyFill="1" applyAlignment="1">
      <alignment horizontal="center"/>
    </xf>
    <xf numFmtId="165" fontId="17" fillId="41" borderId="0" xfId="0" applyNumberFormat="1" applyFont="1" applyFill="1" applyAlignment="1">
      <alignment horizontal="center"/>
    </xf>
    <xf numFmtId="0" fontId="24" fillId="41" borderId="0" xfId="0" applyFont="1" applyFill="1" applyAlignment="1">
      <alignment horizontal="center"/>
    </xf>
    <xf numFmtId="0" fontId="44" fillId="41" borderId="0" xfId="0" applyFont="1" applyFill="1" applyAlignment="1">
      <alignment horizontal="center"/>
    </xf>
    <xf numFmtId="0" fontId="23" fillId="42" borderId="0" xfId="0" applyFont="1" applyFill="1" applyAlignment="1">
      <alignment horizontal="center"/>
    </xf>
    <xf numFmtId="165" fontId="17" fillId="42" borderId="0" xfId="0" applyNumberFormat="1" applyFont="1" applyFill="1" applyAlignment="1">
      <alignment horizontal="center"/>
    </xf>
    <xf numFmtId="0" fontId="24" fillId="42" borderId="0" xfId="0" applyFont="1" applyFill="1" applyAlignment="1">
      <alignment horizontal="center"/>
    </xf>
    <xf numFmtId="0" fontId="44" fillId="42" borderId="0" xfId="0" applyFont="1" applyFill="1" applyAlignment="1">
      <alignment horizontal="center"/>
    </xf>
    <xf numFmtId="0" fontId="8" fillId="39" borderId="0" xfId="0" applyFont="1" applyFill="1" applyAlignment="1">
      <alignment horizontal="left"/>
    </xf>
    <xf numFmtId="2" fontId="14" fillId="40" borderId="0" xfId="0" applyNumberFormat="1" applyFont="1" applyFill="1" applyAlignment="1">
      <alignment horizontal="center"/>
    </xf>
    <xf numFmtId="0" fontId="5" fillId="6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5" fillId="9" borderId="1" xfId="0" applyFont="1" applyFill="1" applyBorder="1" applyAlignment="1">
      <alignment horizontal="left" vertical="center" wrapText="1"/>
    </xf>
    <xf numFmtId="0" fontId="45" fillId="7" borderId="1" xfId="0" applyFont="1" applyFill="1" applyBorder="1" applyAlignment="1">
      <alignment horizontal="left" vertical="center"/>
    </xf>
    <xf numFmtId="0" fontId="45" fillId="7" borderId="1" xfId="0" applyFont="1" applyFill="1" applyBorder="1" applyAlignment="1">
      <alignment horizontal="center" vertical="center"/>
    </xf>
    <xf numFmtId="0" fontId="45" fillId="8" borderId="1" xfId="0" applyFont="1" applyFill="1" applyBorder="1" applyAlignment="1">
      <alignment horizontal="left" vertical="center"/>
    </xf>
    <xf numFmtId="0" fontId="45" fillId="8" borderId="1" xfId="0" applyFont="1" applyFill="1" applyBorder="1" applyAlignment="1">
      <alignment horizontal="center" vertical="center"/>
    </xf>
    <xf numFmtId="0" fontId="28" fillId="32" borderId="0" xfId="0" applyFont="1" applyFill="1" applyAlignment="1">
      <alignment horizontal="left"/>
    </xf>
    <xf numFmtId="0" fontId="7" fillId="32" borderId="0" xfId="0" applyFont="1" applyFill="1"/>
    <xf numFmtId="0" fontId="7" fillId="44" borderId="0" xfId="0" applyFont="1" applyFill="1"/>
    <xf numFmtId="0" fontId="7" fillId="35" borderId="0" xfId="0" applyFont="1" applyFill="1"/>
    <xf numFmtId="0" fontId="7" fillId="30" borderId="0" xfId="0" applyFont="1" applyFill="1"/>
    <xf numFmtId="0" fontId="16" fillId="43" borderId="1" xfId="0" applyFont="1" applyFill="1" applyBorder="1"/>
    <xf numFmtId="0" fontId="16" fillId="34" borderId="1" xfId="0" applyFont="1" applyFill="1" applyBorder="1"/>
    <xf numFmtId="0" fontId="10" fillId="36" borderId="1" xfId="0" applyFont="1" applyFill="1" applyBorder="1"/>
    <xf numFmtId="0" fontId="11" fillId="17" borderId="1" xfId="0" applyFont="1" applyFill="1" applyBorder="1"/>
    <xf numFmtId="0" fontId="18" fillId="16" borderId="1" xfId="0" applyFont="1" applyFill="1" applyBorder="1"/>
    <xf numFmtId="0" fontId="46" fillId="0" borderId="0" xfId="0" applyFont="1"/>
    <xf numFmtId="0" fontId="47" fillId="0" borderId="0" xfId="0" applyFont="1"/>
    <xf numFmtId="0" fontId="46" fillId="0" borderId="0" xfId="0" applyFont="1" applyAlignment="1">
      <alignment horizontal="left"/>
    </xf>
    <xf numFmtId="0" fontId="46" fillId="0" borderId="0" xfId="0" applyFont="1" applyAlignment="1">
      <alignment horizontal="center"/>
    </xf>
    <xf numFmtId="166" fontId="46" fillId="0" borderId="0" xfId="0" applyNumberFormat="1" applyFont="1" applyAlignment="1">
      <alignment horizontal="center"/>
    </xf>
    <xf numFmtId="0" fontId="47" fillId="0" borderId="0" xfId="0" applyFont="1" applyAlignment="1">
      <alignment horizontal="center"/>
    </xf>
    <xf numFmtId="0" fontId="17" fillId="7" borderId="2" xfId="0" applyFont="1" applyFill="1" applyBorder="1" applyAlignment="1">
      <alignment horizontal="left" vertical="center"/>
    </xf>
    <xf numFmtId="0" fontId="17" fillId="12" borderId="2" xfId="0" applyFont="1" applyFill="1" applyBorder="1" applyAlignment="1">
      <alignment horizontal="left" vertical="center"/>
    </xf>
    <xf numFmtId="0" fontId="19" fillId="13" borderId="0" xfId="0" applyFont="1" applyFill="1" applyAlignment="1">
      <alignment horizontal="left" vertical="center"/>
    </xf>
    <xf numFmtId="0" fontId="5" fillId="7" borderId="2" xfId="0" applyFont="1" applyFill="1" applyBorder="1" applyAlignment="1">
      <alignment horizontal="left" vertical="center" wrapText="1"/>
    </xf>
    <xf numFmtId="0" fontId="12" fillId="7" borderId="2" xfId="0" applyFont="1" applyFill="1" applyBorder="1" applyAlignment="1">
      <alignment horizontal="left" vertical="center" wrapText="1"/>
    </xf>
    <xf numFmtId="0" fontId="5" fillId="8" borderId="2" xfId="0" applyFont="1" applyFill="1" applyBorder="1" applyAlignment="1">
      <alignment horizontal="left" vertical="center" wrapText="1"/>
    </xf>
    <xf numFmtId="0" fontId="12" fillId="8" borderId="2" xfId="0" applyFont="1" applyFill="1" applyBorder="1" applyAlignment="1">
      <alignment horizontal="left" vertical="center" wrapText="1"/>
    </xf>
    <xf numFmtId="0" fontId="7" fillId="4" borderId="0" xfId="0" applyFont="1" applyFill="1" applyAlignment="1">
      <alignment horizontal="center" vertical="center"/>
    </xf>
    <xf numFmtId="0" fontId="17" fillId="8" borderId="2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7" fillId="10" borderId="0" xfId="0" applyFont="1" applyFill="1" applyAlignment="1">
      <alignment horizontal="center" vertical="center"/>
    </xf>
    <xf numFmtId="0" fontId="28" fillId="2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0" fillId="32" borderId="0" xfId="0" applyFill="1" applyAlignment="1">
      <alignment wrapText="1"/>
    </xf>
    <xf numFmtId="0" fontId="32" fillId="43" borderId="1" xfId="0" applyFont="1" applyFill="1" applyBorder="1" applyAlignment="1">
      <alignment wrapText="1"/>
    </xf>
    <xf numFmtId="0" fontId="32" fillId="34" borderId="1" xfId="0" applyFont="1" applyFill="1" applyBorder="1" applyAlignment="1">
      <alignment wrapText="1"/>
    </xf>
    <xf numFmtId="0" fontId="0" fillId="44" borderId="0" xfId="0" applyFill="1" applyAlignment="1">
      <alignment wrapText="1"/>
    </xf>
    <xf numFmtId="0" fontId="0" fillId="35" borderId="0" xfId="0" applyFill="1" applyAlignment="1">
      <alignment wrapText="1"/>
    </xf>
    <xf numFmtId="0" fontId="33" fillId="36" borderId="1" xfId="0" applyFont="1" applyFill="1" applyBorder="1" applyAlignment="1">
      <alignment wrapText="1"/>
    </xf>
    <xf numFmtId="0" fontId="34" fillId="17" borderId="1" xfId="0" applyFont="1" applyFill="1" applyBorder="1" applyAlignment="1">
      <alignment wrapText="1"/>
    </xf>
    <xf numFmtId="0" fontId="35" fillId="16" borderId="1" xfId="0" applyFont="1" applyFill="1" applyBorder="1" applyAlignment="1">
      <alignment wrapText="1"/>
    </xf>
    <xf numFmtId="0" fontId="0" fillId="30" borderId="0" xfId="0" applyFill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7">
    <dxf>
      <font>
        <color rgb="FF1F3864"/>
      </font>
      <fill>
        <patternFill patternType="solid">
          <fgColor indexed="64"/>
          <bgColor rgb="FFD6E4F0"/>
        </patternFill>
      </fill>
    </dxf>
    <dxf>
      <font>
        <color rgb="FF595959"/>
      </font>
      <fill>
        <patternFill patternType="solid">
          <fgColor indexed="64"/>
          <bgColor rgb="FFF2F2F2"/>
        </patternFill>
      </fill>
    </dxf>
    <dxf>
      <font>
        <color rgb="FFC00000"/>
      </font>
      <fill>
        <patternFill patternType="solid">
          <fgColor indexed="64"/>
          <bgColor rgb="FFFCE4D6"/>
        </patternFill>
      </fill>
    </dxf>
    <dxf>
      <font>
        <color rgb="FF375623"/>
      </font>
      <fill>
        <patternFill patternType="solid">
          <fgColor indexed="64"/>
          <bgColor rgb="FFE2EFDA"/>
        </patternFill>
      </fill>
    </dxf>
    <dxf>
      <font>
        <color rgb="FFC00000"/>
      </font>
      <fill>
        <patternFill patternType="solid">
          <fgColor indexed="64"/>
          <bgColor rgb="FFFCE4D6"/>
        </patternFill>
      </fill>
    </dxf>
    <dxf>
      <font>
        <color rgb="FF806000"/>
      </font>
      <fill>
        <patternFill patternType="solid">
          <fgColor indexed="64"/>
          <bgColor rgb="FFFFF2CC"/>
        </patternFill>
      </fill>
    </dxf>
    <dxf>
      <font>
        <color rgb="FF375623"/>
      </font>
      <fill>
        <patternFill patternType="solid">
          <fgColor indexed="64"/>
          <bgColor rgb="FFE2EFDA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4FCF6"/>
      <rgbColor rgb="FFFF00FF"/>
      <rgbColor rgb="FF00FFFF"/>
      <rgbColor rgb="FF8B2500"/>
      <rgbColor rgb="FF1A5C2C"/>
      <rgbColor rgb="FF000080"/>
      <rgbColor rgb="FFB7950B"/>
      <rgbColor rgb="FF800080"/>
      <rgbColor rgb="FF555555"/>
      <rgbColor rgb="FFBBBBBB"/>
      <rgbColor rgb="FF888888"/>
      <rgbColor rgb="FF777777"/>
      <rgbColor rgb="FFA93226"/>
      <rgbColor rgb="FFFEF9E7"/>
      <rgbColor rgb="FFD6EAF8"/>
      <rgbColor rgb="FF660066"/>
      <rgbColor rgb="FFFAFAFA"/>
      <rgbColor rgb="FF2D6A9F"/>
      <rgbColor rgb="FFCCCCCC"/>
      <rgbColor rgb="FF000080"/>
      <rgbColor rgb="FFFF00FF"/>
      <rgbColor rgb="FFFAFFF9"/>
      <rgbColor rgb="FF00FFFF"/>
      <rgbColor rgb="FF800080"/>
      <rgbColor rgb="FF7B241C"/>
      <rgbColor rgb="FF008080"/>
      <rgbColor rgb="FF0000FF"/>
      <rgbColor rgb="FF00CCFF"/>
      <rgbColor rgb="FFE8F3FB"/>
      <rgbColor rgb="FFD5F5E3"/>
      <rgbColor rgb="FFFDECEA"/>
      <rgbColor rgb="FFD9D9D9"/>
      <rgbColor rgb="FFF2F3F4"/>
      <rgbColor rgb="FFF0F7FD"/>
      <rgbColor rgb="FFFADBD8"/>
      <rgbColor rgb="FF445E7A"/>
      <rgbColor rgb="FF33CCCC"/>
      <rgbColor rgb="FFFDFEFE"/>
      <rgbColor rgb="FFF8F9FA"/>
      <rgbColor rgb="FFFF9900"/>
      <rgbColor rgb="FFFF6600"/>
      <rgbColor rgb="FF666666"/>
      <rgbColor rgb="FFAAAAAA"/>
      <rgbColor rgb="FF1A3A5C"/>
      <rgbColor rgb="FF1E8449"/>
      <rgbColor rgb="FF444444"/>
      <rgbColor rgb="FF222222"/>
      <rgbColor rgb="FF922B21"/>
      <rgbColor rgb="FFB03A2E"/>
      <rgbColor rgb="FF1A5276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Évolution — Indicateurs d'alerte (Niveau 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'🚨 Niveau 1'!$A$12</c:f>
              <c:strCache>
                <c:ptCount val="1"/>
                <c:pt idx="0">
                  <c:v>Incidents violents recensés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'🚨 Niveau 1'!$B$11:$I$11</c:f>
              <c:strCache>
                <c:ptCount val="4"/>
                <c:pt idx="0">
                  <c:v>févr-26</c:v>
                </c:pt>
                <c:pt idx="1">
                  <c:v>févr-26</c:v>
                </c:pt>
                <c:pt idx="2">
                  <c:v>mars-26</c:v>
                </c:pt>
                <c:pt idx="3">
                  <c:v>mars-26</c:v>
                </c:pt>
              </c:strCache>
            </c:strRef>
          </c:cat>
          <c:val>
            <c:numRef>
              <c:f>'🚨 Niveau 1'!$B$12:$I$12</c:f>
              <c:numCache>
                <c:formatCode>General</c:formatCode>
                <c:ptCount val="8"/>
                <c:pt idx="0">
                  <c:v>7</c:v>
                </c:pt>
                <c:pt idx="1">
                  <c:v>7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0-3E44-AB4B-F5DF663FE98D}"/>
            </c:ext>
          </c:extLst>
        </c:ser>
        <c:ser>
          <c:idx val="1"/>
          <c:order val="1"/>
          <c:tx>
            <c:strRef>
              <c:f>'🚨 Niveau 1'!$A$13</c:f>
              <c:strCache>
                <c:ptCount val="1"/>
                <c:pt idx="0">
                  <c:v>Taux d'absentéisme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'🚨 Niveau 1'!$B$11:$I$11</c:f>
              <c:strCache>
                <c:ptCount val="4"/>
                <c:pt idx="0">
                  <c:v>févr-26</c:v>
                </c:pt>
                <c:pt idx="1">
                  <c:v>févr-26</c:v>
                </c:pt>
                <c:pt idx="2">
                  <c:v>mars-26</c:v>
                </c:pt>
                <c:pt idx="3">
                  <c:v>mars-26</c:v>
                </c:pt>
              </c:strCache>
            </c:strRef>
          </c:cat>
          <c:val>
            <c:numRef>
              <c:f>'🚨 Niveau 1'!$B$13:$I$13</c:f>
              <c:numCache>
                <c:formatCode>General</c:formatCode>
                <c:ptCount val="8"/>
                <c:pt idx="0">
                  <c:v>30</c:v>
                </c:pt>
                <c:pt idx="1">
                  <c:v>30</c:v>
                </c:pt>
                <c:pt idx="2">
                  <c:v>10</c:v>
                </c:pt>
                <c:pt idx="3">
                  <c:v>10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C0-3E44-AB4B-F5DF663FE98D}"/>
            </c:ext>
          </c:extLst>
        </c:ser>
        <c:ser>
          <c:idx val="2"/>
          <c:order val="2"/>
          <c:tx>
            <c:strRef>
              <c:f>'🚨 Niveau 1'!$A$14</c:f>
              <c:strCache>
                <c:ptCount val="1"/>
                <c:pt idx="0">
                  <c:v>Sanctions disciplinaires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'🚨 Niveau 1'!$B$11:$I$11</c:f>
              <c:strCache>
                <c:ptCount val="4"/>
                <c:pt idx="0">
                  <c:v>févr-26</c:v>
                </c:pt>
                <c:pt idx="1">
                  <c:v>févr-26</c:v>
                </c:pt>
                <c:pt idx="2">
                  <c:v>mars-26</c:v>
                </c:pt>
                <c:pt idx="3">
                  <c:v>mars-26</c:v>
                </c:pt>
              </c:strCache>
            </c:strRef>
          </c:cat>
          <c:val>
            <c:numRef>
              <c:f>'🚨 Niveau 1'!$B$14:$I$14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C0-3E44-AB4B-F5DF663FE98D}"/>
            </c:ext>
          </c:extLst>
        </c:ser>
        <c:ser>
          <c:idx val="3"/>
          <c:order val="3"/>
          <c:tx>
            <c:strRef>
              <c:f>'🚨 Niveau 1'!$A$15</c:f>
              <c:strCache>
                <c:ptCount val="1"/>
                <c:pt idx="0">
                  <c:v>Signalements de harcèlement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'🚨 Niveau 1'!$B$11:$I$11</c:f>
              <c:strCache>
                <c:ptCount val="4"/>
                <c:pt idx="0">
                  <c:v>févr-26</c:v>
                </c:pt>
                <c:pt idx="1">
                  <c:v>févr-26</c:v>
                </c:pt>
                <c:pt idx="2">
                  <c:v>mars-26</c:v>
                </c:pt>
                <c:pt idx="3">
                  <c:v>mars-26</c:v>
                </c:pt>
              </c:strCache>
            </c:strRef>
          </c:cat>
          <c:val>
            <c:numRef>
              <c:f>'🚨 Niveau 1'!$B$15:$I$15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9C0-3E44-AB4B-F5DF663FE98D}"/>
            </c:ext>
          </c:extLst>
        </c:ser>
        <c:ser>
          <c:idx val="4"/>
          <c:order val="4"/>
          <c:tx>
            <c:strRef>
              <c:f>'🚨 Niveau 1'!$A$16</c:f>
              <c:strCache>
                <c:ptCount val="1"/>
                <c:pt idx="0">
                  <c:v>MOYENNE</c:v>
                </c:pt>
              </c:strCache>
            </c:strRef>
          </c:tx>
          <c:spPr>
            <a:ln w="38100" cap="rnd">
              <a:solidFill>
                <a:srgbClr val="7B241C"/>
              </a:solidFill>
              <a:prstDash val="solid"/>
              <a:round/>
            </a:ln>
            <a:effectLst/>
          </c:spPr>
          <c:marker>
            <c:symbol val="circle"/>
            <c:size val="8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'🚨 Niveau 1'!$B$11:$I$11</c:f>
              <c:strCache>
                <c:ptCount val="4"/>
                <c:pt idx="0">
                  <c:v>févr-26</c:v>
                </c:pt>
                <c:pt idx="1">
                  <c:v>févr-26</c:v>
                </c:pt>
                <c:pt idx="2">
                  <c:v>mars-26</c:v>
                </c:pt>
                <c:pt idx="3">
                  <c:v>mars-26</c:v>
                </c:pt>
              </c:strCache>
            </c:strRef>
          </c:cat>
          <c:val>
            <c:numRef>
              <c:f>'🚨 Niveau 1'!$B$16:$I$16</c:f>
              <c:numCache>
                <c:formatCode>General</c:formatCode>
                <c:ptCount val="8"/>
                <c:pt idx="0">
                  <c:v>18.5</c:v>
                </c:pt>
                <c:pt idx="1">
                  <c:v>18.5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9C0-3E44-AB4B-F5DF663FE9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4106751"/>
        <c:axId val="954111679"/>
      </c:lineChart>
      <c:dateAx>
        <c:axId val="954106751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4111679"/>
        <c:crosses val="autoZero"/>
        <c:auto val="1"/>
        <c:lblOffset val="100"/>
        <c:baseTimeUnit val="months"/>
      </c:dateAx>
      <c:valAx>
        <c:axId val="954111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4106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Évolution — Indicateurs de santé (Niveau 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'💚 Niveau 2'!$A$18</c:f>
              <c:strCache>
                <c:ptCount val="1"/>
                <c:pt idx="0">
                  <c:v>Sentiment de sécurité (élèves)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'💚 Niveau 2'!$B$17:$I$17</c:f>
              <c:strCache>
                <c:ptCount val="1"/>
                <c:pt idx="0">
                  <c:v>févr-26</c:v>
                </c:pt>
              </c:strCache>
            </c:strRef>
          </c:cat>
          <c:val>
            <c:numRef>
              <c:f>'💚 Niveau 2'!$B$18:$I$18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CA-1C46-ACD0-7D3C3C3BCF7D}"/>
            </c:ext>
          </c:extLst>
        </c:ser>
        <c:ser>
          <c:idx val="1"/>
          <c:order val="1"/>
          <c:tx>
            <c:strRef>
              <c:f>'💚 Niveau 2'!$A$19</c:f>
              <c:strCache>
                <c:ptCount val="1"/>
                <c:pt idx="0">
                  <c:v>Qualité des relations prof-élèves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'💚 Niveau 2'!$B$17:$I$17</c:f>
              <c:strCache>
                <c:ptCount val="1"/>
                <c:pt idx="0">
                  <c:v>févr-26</c:v>
                </c:pt>
              </c:strCache>
            </c:strRef>
          </c:cat>
          <c:val>
            <c:numRef>
              <c:f>'💚 Niveau 2'!$B$19:$I$19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CA-1C46-ACD0-7D3C3C3BCF7D}"/>
            </c:ext>
          </c:extLst>
        </c:ser>
        <c:ser>
          <c:idx val="2"/>
          <c:order val="2"/>
          <c:tx>
            <c:strRef>
              <c:f>'💚 Niveau 2'!$A$20</c:f>
              <c:strCache>
                <c:ptCount val="1"/>
                <c:pt idx="0">
                  <c:v>Sentiment d'appartenance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'💚 Niveau 2'!$B$17:$I$17</c:f>
              <c:strCache>
                <c:ptCount val="1"/>
                <c:pt idx="0">
                  <c:v>févr-26</c:v>
                </c:pt>
              </c:strCache>
            </c:strRef>
          </c:cat>
          <c:val>
            <c:numRef>
              <c:f>'💚 Niveau 2'!$B$20:$I$20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CA-1C46-ACD0-7D3C3C3BCF7D}"/>
            </c:ext>
          </c:extLst>
        </c:ser>
        <c:ser>
          <c:idx val="3"/>
          <c:order val="3"/>
          <c:tx>
            <c:strRef>
              <c:f>'💚 Niveau 2'!$A$21</c:f>
              <c:strCache>
                <c:ptCount val="1"/>
                <c:pt idx="0">
                  <c:v>Participation active en classe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'💚 Niveau 2'!$B$17:$I$17</c:f>
              <c:strCache>
                <c:ptCount val="1"/>
                <c:pt idx="0">
                  <c:v>févr-26</c:v>
                </c:pt>
              </c:strCache>
            </c:strRef>
          </c:cat>
          <c:val>
            <c:numRef>
              <c:f>'💚 Niveau 2'!$B$21:$I$21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BCA-1C46-ACD0-7D3C3C3BCF7D}"/>
            </c:ext>
          </c:extLst>
        </c:ser>
        <c:ser>
          <c:idx val="4"/>
          <c:order val="4"/>
          <c:tx>
            <c:strRef>
              <c:f>'💚 Niveau 2'!$A$22</c:f>
              <c:strCache>
                <c:ptCount val="1"/>
                <c:pt idx="0">
                  <c:v>Équité perçue (justice scolaire)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'💚 Niveau 2'!$B$17:$I$17</c:f>
              <c:strCache>
                <c:ptCount val="1"/>
                <c:pt idx="0">
                  <c:v>févr-26</c:v>
                </c:pt>
              </c:strCache>
            </c:strRef>
          </c:cat>
          <c:val>
            <c:numRef>
              <c:f>'💚 Niveau 2'!$B$22:$I$22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BCA-1C46-ACD0-7D3C3C3BCF7D}"/>
            </c:ext>
          </c:extLst>
        </c:ser>
        <c:ser>
          <c:idx val="5"/>
          <c:order val="5"/>
          <c:tx>
            <c:strRef>
              <c:f>'💚 Niveau 2'!$A$23</c:f>
              <c:strCache>
                <c:ptCount val="1"/>
                <c:pt idx="0">
                  <c:v>Climat de classe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'💚 Niveau 2'!$B$17:$I$17</c:f>
              <c:strCache>
                <c:ptCount val="1"/>
                <c:pt idx="0">
                  <c:v>févr-26</c:v>
                </c:pt>
              </c:strCache>
            </c:strRef>
          </c:cat>
          <c:val>
            <c:numRef>
              <c:f>'💚 Niveau 2'!$B$23:$I$23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BCA-1C46-ACD0-7D3C3C3BCF7D}"/>
            </c:ext>
          </c:extLst>
        </c:ser>
        <c:ser>
          <c:idx val="6"/>
          <c:order val="6"/>
          <c:tx>
            <c:strRef>
              <c:f>'💚 Niveau 2'!$A$24</c:f>
              <c:strCache>
                <c:ptCount val="1"/>
                <c:pt idx="0">
                  <c:v>Communication école-famille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'💚 Niveau 2'!$B$17:$I$17</c:f>
              <c:strCache>
                <c:ptCount val="1"/>
                <c:pt idx="0">
                  <c:v>févr-26</c:v>
                </c:pt>
              </c:strCache>
            </c:strRef>
          </c:cat>
          <c:val>
            <c:numRef>
              <c:f>'💚 Niveau 2'!$B$24:$I$24</c:f>
              <c:numCache>
                <c:formatCode>General</c:formatCode>
                <c:ptCount val="8"/>
                <c:pt idx="0">
                  <c:v>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BCA-1C46-ACD0-7D3C3C3BCF7D}"/>
            </c:ext>
          </c:extLst>
        </c:ser>
        <c:ser>
          <c:idx val="7"/>
          <c:order val="7"/>
          <c:tx>
            <c:strRef>
              <c:f>'💚 Niveau 2'!$A$25</c:f>
              <c:strCache>
                <c:ptCount val="1"/>
                <c:pt idx="0">
                  <c:v>Qualité de l'environnement physique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'💚 Niveau 2'!$B$17:$I$17</c:f>
              <c:strCache>
                <c:ptCount val="1"/>
                <c:pt idx="0">
                  <c:v>févr-26</c:v>
                </c:pt>
              </c:strCache>
            </c:strRef>
          </c:cat>
          <c:val>
            <c:numRef>
              <c:f>'💚 Niveau 2'!$B$25:$I$25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BCA-1C46-ACD0-7D3C3C3BCF7D}"/>
            </c:ext>
          </c:extLst>
        </c:ser>
        <c:ser>
          <c:idx val="8"/>
          <c:order val="8"/>
          <c:tx>
            <c:strRef>
              <c:f>'💚 Niveau 2'!$A$26</c:f>
              <c:strCache>
                <c:ptCount val="1"/>
                <c:pt idx="0">
                  <c:v>Participation démocratique des élèves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strRef>
              <c:f>'💚 Niveau 2'!$B$17:$I$17</c:f>
              <c:strCache>
                <c:ptCount val="1"/>
                <c:pt idx="0">
                  <c:v>févr-26</c:v>
                </c:pt>
              </c:strCache>
            </c:strRef>
          </c:cat>
          <c:val>
            <c:numRef>
              <c:f>'💚 Niveau 2'!$B$26:$I$26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BCA-1C46-ACD0-7D3C3C3BCF7D}"/>
            </c:ext>
          </c:extLst>
        </c:ser>
        <c:ser>
          <c:idx val="9"/>
          <c:order val="9"/>
          <c:tx>
            <c:strRef>
              <c:f>'💚 Niveau 2'!$A$27</c:f>
              <c:strCache>
                <c:ptCount val="1"/>
                <c:pt idx="0">
                  <c:v>MOYENNE</c:v>
                </c:pt>
              </c:strCache>
            </c:strRef>
          </c:tx>
          <c:spPr>
            <a:ln w="38100" cap="rnd">
              <a:solidFill>
                <a:srgbClr val="145A32"/>
              </a:solidFill>
              <a:prstDash val="solid"/>
              <a:round/>
            </a:ln>
            <a:effectLst/>
          </c:spPr>
          <c:marker>
            <c:symbol val="circle"/>
            <c:size val="8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strRef>
              <c:f>'💚 Niveau 2'!$B$17:$I$17</c:f>
              <c:strCache>
                <c:ptCount val="1"/>
                <c:pt idx="0">
                  <c:v>févr-26</c:v>
                </c:pt>
              </c:strCache>
            </c:strRef>
          </c:cat>
          <c:val>
            <c:numRef>
              <c:f>'💚 Niveau 2'!$B$27:$I$27</c:f>
              <c:numCache>
                <c:formatCode>General</c:formatCode>
                <c:ptCount val="8"/>
                <c:pt idx="0">
                  <c:v>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BCA-1C46-ACD0-7D3C3C3BCF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1503487"/>
        <c:axId val="951502591"/>
      </c:lineChart>
      <c:dateAx>
        <c:axId val="95150348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1502591"/>
        <c:crosses val="autoZero"/>
        <c:auto val="1"/>
        <c:lblOffset val="100"/>
        <c:baseTimeUnit val="days"/>
      </c:dateAx>
      <c:valAx>
        <c:axId val="951502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150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Évolution — Indicateurs de vitalité (Niveau 3)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'🌱 Niveau 3'!$A$18</c:f>
              <c:strCache>
                <c:ptCount val="1"/>
                <c:pt idx="0">
                  <c:v>Bien-être subjectif des élèves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'🌱 Niveau 3'!$B$17:$I$17</c:f>
              <c:strCache>
                <c:ptCount val="5"/>
                <c:pt idx="0">
                  <c:v>févr-26</c:v>
                </c:pt>
                <c:pt idx="1">
                  <c:v>févr-26</c:v>
                </c:pt>
                <c:pt idx="2">
                  <c:v>juin-26</c:v>
                </c:pt>
                <c:pt idx="3">
                  <c:v>févr-27</c:v>
                </c:pt>
                <c:pt idx="4">
                  <c:v>mars-28</c:v>
                </c:pt>
              </c:strCache>
            </c:strRef>
          </c:cat>
          <c:val>
            <c:numRef>
              <c:f>'🌱 Niveau 3'!$B$18:$I$18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C7-9247-9E5A-7ED192A0698E}"/>
            </c:ext>
          </c:extLst>
        </c:ser>
        <c:ser>
          <c:idx val="1"/>
          <c:order val="1"/>
          <c:tx>
            <c:strRef>
              <c:f>'🌱 Niveau 3'!$A$19</c:f>
              <c:strCache>
                <c:ptCount val="1"/>
                <c:pt idx="0">
                  <c:v>Bien-être subjectif des enseignants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'🌱 Niveau 3'!$B$17:$I$17</c:f>
              <c:strCache>
                <c:ptCount val="5"/>
                <c:pt idx="0">
                  <c:v>févr-26</c:v>
                </c:pt>
                <c:pt idx="1">
                  <c:v>févr-26</c:v>
                </c:pt>
                <c:pt idx="2">
                  <c:v>juin-26</c:v>
                </c:pt>
                <c:pt idx="3">
                  <c:v>févr-27</c:v>
                </c:pt>
                <c:pt idx="4">
                  <c:v>mars-28</c:v>
                </c:pt>
              </c:strCache>
            </c:strRef>
          </c:cat>
          <c:val>
            <c:numRef>
              <c:f>'🌱 Niveau 3'!$B$19:$I$19</c:f>
              <c:numCache>
                <c:formatCode>General</c:formatCode>
                <c:ptCount val="8"/>
                <c:pt idx="0">
                  <c:v>5</c:v>
                </c:pt>
                <c:pt idx="1">
                  <c:v>5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C7-9247-9E5A-7ED192A0698E}"/>
            </c:ext>
          </c:extLst>
        </c:ser>
        <c:ser>
          <c:idx val="2"/>
          <c:order val="2"/>
          <c:tx>
            <c:strRef>
              <c:f>'🌱 Niveau 3'!$A$20</c:f>
              <c:strCache>
                <c:ptCount val="1"/>
                <c:pt idx="0">
                  <c:v>Efficacité collective de l'équipe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'🌱 Niveau 3'!$B$17:$I$17</c:f>
              <c:strCache>
                <c:ptCount val="5"/>
                <c:pt idx="0">
                  <c:v>févr-26</c:v>
                </c:pt>
                <c:pt idx="1">
                  <c:v>févr-26</c:v>
                </c:pt>
                <c:pt idx="2">
                  <c:v>juin-26</c:v>
                </c:pt>
                <c:pt idx="3">
                  <c:v>févr-27</c:v>
                </c:pt>
                <c:pt idx="4">
                  <c:v>mars-28</c:v>
                </c:pt>
              </c:strCache>
            </c:strRef>
          </c:cat>
          <c:val>
            <c:numRef>
              <c:f>'🌱 Niveau 3'!$B$20:$I$20</c:f>
              <c:numCache>
                <c:formatCode>General</c:formatCode>
                <c:ptCount val="8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2</c:v>
                </c:pt>
                <c:pt idx="4">
                  <c:v>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C7-9247-9E5A-7ED192A0698E}"/>
            </c:ext>
          </c:extLst>
        </c:ser>
        <c:ser>
          <c:idx val="3"/>
          <c:order val="3"/>
          <c:tx>
            <c:strRef>
              <c:f>'🌱 Niveau 3'!$A$21</c:f>
              <c:strCache>
                <c:ptCount val="1"/>
                <c:pt idx="0">
                  <c:v>Soutien entre collègues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'🌱 Niveau 3'!$B$17:$I$17</c:f>
              <c:strCache>
                <c:ptCount val="5"/>
                <c:pt idx="0">
                  <c:v>févr-26</c:v>
                </c:pt>
                <c:pt idx="1">
                  <c:v>févr-26</c:v>
                </c:pt>
                <c:pt idx="2">
                  <c:v>juin-26</c:v>
                </c:pt>
                <c:pt idx="3">
                  <c:v>févr-27</c:v>
                </c:pt>
                <c:pt idx="4">
                  <c:v>mars-28</c:v>
                </c:pt>
              </c:strCache>
            </c:strRef>
          </c:cat>
          <c:val>
            <c:numRef>
              <c:f>'🌱 Niveau 3'!$B$21:$I$21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C7-9247-9E5A-7ED192A0698E}"/>
            </c:ext>
          </c:extLst>
        </c:ser>
        <c:ser>
          <c:idx val="4"/>
          <c:order val="4"/>
          <c:tx>
            <c:strRef>
              <c:f>'🌱 Niveau 3'!$A$22</c:f>
              <c:strCache>
                <c:ptCount val="1"/>
                <c:pt idx="0">
                  <c:v>Reconnaissance au travail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'🌱 Niveau 3'!$B$17:$I$17</c:f>
              <c:strCache>
                <c:ptCount val="5"/>
                <c:pt idx="0">
                  <c:v>févr-26</c:v>
                </c:pt>
                <c:pt idx="1">
                  <c:v>févr-26</c:v>
                </c:pt>
                <c:pt idx="2">
                  <c:v>juin-26</c:v>
                </c:pt>
                <c:pt idx="3">
                  <c:v>févr-27</c:v>
                </c:pt>
                <c:pt idx="4">
                  <c:v>mars-28</c:v>
                </c:pt>
              </c:strCache>
            </c:strRef>
          </c:cat>
          <c:val>
            <c:numRef>
              <c:f>'🌱 Niveau 3'!$B$22:$I$22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1C7-9247-9E5A-7ED192A0698E}"/>
            </c:ext>
          </c:extLst>
        </c:ser>
        <c:ser>
          <c:idx val="5"/>
          <c:order val="5"/>
          <c:tx>
            <c:strRef>
              <c:f>'🌱 Niveau 3'!$A$23</c:f>
              <c:strCache>
                <c:ptCount val="1"/>
                <c:pt idx="0">
                  <c:v>Sens donné au travail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'🌱 Niveau 3'!$B$17:$I$17</c:f>
              <c:strCache>
                <c:ptCount val="5"/>
                <c:pt idx="0">
                  <c:v>févr-26</c:v>
                </c:pt>
                <c:pt idx="1">
                  <c:v>févr-26</c:v>
                </c:pt>
                <c:pt idx="2">
                  <c:v>juin-26</c:v>
                </c:pt>
                <c:pt idx="3">
                  <c:v>févr-27</c:v>
                </c:pt>
                <c:pt idx="4">
                  <c:v>mars-28</c:v>
                </c:pt>
              </c:strCache>
            </c:strRef>
          </c:cat>
          <c:val>
            <c:numRef>
              <c:f>'🌱 Niveau 3'!$B$23:$I$23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1C7-9247-9E5A-7ED192A0698E}"/>
            </c:ext>
          </c:extLst>
        </c:ser>
        <c:ser>
          <c:idx val="6"/>
          <c:order val="6"/>
          <c:tx>
            <c:strRef>
              <c:f>'🌱 Niveau 3'!$A$24</c:f>
              <c:strCache>
                <c:ptCount val="1"/>
                <c:pt idx="0">
                  <c:v>Engagement des élèves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'🌱 Niveau 3'!$B$17:$I$17</c:f>
              <c:strCache>
                <c:ptCount val="5"/>
                <c:pt idx="0">
                  <c:v>févr-26</c:v>
                </c:pt>
                <c:pt idx="1">
                  <c:v>févr-26</c:v>
                </c:pt>
                <c:pt idx="2">
                  <c:v>juin-26</c:v>
                </c:pt>
                <c:pt idx="3">
                  <c:v>févr-27</c:v>
                </c:pt>
                <c:pt idx="4">
                  <c:v>mars-28</c:v>
                </c:pt>
              </c:strCache>
            </c:strRef>
          </c:cat>
          <c:val>
            <c:numRef>
              <c:f>'🌱 Niveau 3'!$B$24:$I$24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1C7-9247-9E5A-7ED192A0698E}"/>
            </c:ext>
          </c:extLst>
        </c:ser>
        <c:ser>
          <c:idx val="7"/>
          <c:order val="7"/>
          <c:tx>
            <c:strRef>
              <c:f>'🌱 Niveau 3'!$A$25</c:f>
              <c:strCache>
                <c:ptCount val="1"/>
                <c:pt idx="0">
                  <c:v>Liens école-communauté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'🌱 Niveau 3'!$B$17:$I$17</c:f>
              <c:strCache>
                <c:ptCount val="5"/>
                <c:pt idx="0">
                  <c:v>févr-26</c:v>
                </c:pt>
                <c:pt idx="1">
                  <c:v>févr-26</c:v>
                </c:pt>
                <c:pt idx="2">
                  <c:v>juin-26</c:v>
                </c:pt>
                <c:pt idx="3">
                  <c:v>févr-27</c:v>
                </c:pt>
                <c:pt idx="4">
                  <c:v>mars-28</c:v>
                </c:pt>
              </c:strCache>
            </c:strRef>
          </c:cat>
          <c:val>
            <c:numRef>
              <c:f>'🌱 Niveau 3'!$B$25:$I$25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1C7-9247-9E5A-7ED192A0698E}"/>
            </c:ext>
          </c:extLst>
        </c:ser>
        <c:ser>
          <c:idx val="8"/>
          <c:order val="8"/>
          <c:tx>
            <c:strRef>
              <c:f>'🌱 Niveau 3'!$A$26</c:f>
              <c:strCache>
                <c:ptCount val="1"/>
                <c:pt idx="0">
                  <c:v>Formation continue enseignants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strRef>
              <c:f>'🌱 Niveau 3'!$B$17:$I$17</c:f>
              <c:strCache>
                <c:ptCount val="5"/>
                <c:pt idx="0">
                  <c:v>févr-26</c:v>
                </c:pt>
                <c:pt idx="1">
                  <c:v>févr-26</c:v>
                </c:pt>
                <c:pt idx="2">
                  <c:v>juin-26</c:v>
                </c:pt>
                <c:pt idx="3">
                  <c:v>févr-27</c:v>
                </c:pt>
                <c:pt idx="4">
                  <c:v>mars-28</c:v>
                </c:pt>
              </c:strCache>
            </c:strRef>
          </c:cat>
          <c:val>
            <c:numRef>
              <c:f>'🌱 Niveau 3'!$B$26:$I$26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1C7-9247-9E5A-7ED192A0698E}"/>
            </c:ext>
          </c:extLst>
        </c:ser>
        <c:ser>
          <c:idx val="9"/>
          <c:order val="9"/>
          <c:tx>
            <c:strRef>
              <c:f>'🌱 Niveau 3'!$A$27</c:f>
              <c:strCache>
                <c:ptCount val="1"/>
                <c:pt idx="0">
                  <c:v>MOYENNE</c:v>
                </c:pt>
              </c:strCache>
            </c:strRef>
          </c:tx>
          <c:spPr>
            <a:ln w="38100" cap="rnd">
              <a:solidFill>
                <a:srgbClr val="1A3A5C"/>
              </a:solidFill>
              <a:prstDash val="solid"/>
              <a:round/>
            </a:ln>
            <a:effectLst/>
          </c:spPr>
          <c:marker>
            <c:symbol val="circle"/>
            <c:size val="8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strRef>
              <c:f>'🌱 Niveau 3'!$B$17:$I$17</c:f>
              <c:strCache>
                <c:ptCount val="5"/>
                <c:pt idx="0">
                  <c:v>févr-26</c:v>
                </c:pt>
                <c:pt idx="1">
                  <c:v>févr-26</c:v>
                </c:pt>
                <c:pt idx="2">
                  <c:v>juin-26</c:v>
                </c:pt>
                <c:pt idx="3">
                  <c:v>févr-27</c:v>
                </c:pt>
                <c:pt idx="4">
                  <c:v>mars-28</c:v>
                </c:pt>
              </c:strCache>
            </c:strRef>
          </c:cat>
          <c:val>
            <c:numRef>
              <c:f>'🌱 Niveau 3'!$B$27:$I$27</c:f>
              <c:numCache>
                <c:formatCode>General</c:formatCode>
                <c:ptCount val="8"/>
                <c:pt idx="0">
                  <c:v>4.5</c:v>
                </c:pt>
                <c:pt idx="1">
                  <c:v>4.5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1C7-9247-9E5A-7ED192A06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5966655"/>
        <c:axId val="985960831"/>
      </c:lineChart>
      <c:dateAx>
        <c:axId val="985966655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5960831"/>
        <c:crosses val="autoZero"/>
        <c:auto val="1"/>
        <c:lblOffset val="100"/>
        <c:baseTimeUnit val="years"/>
      </c:dateAx>
      <c:valAx>
        <c:axId val="985960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5966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190499</xdr:rowOff>
    </xdr:from>
    <xdr:to>
      <xdr:col>4</xdr:col>
      <xdr:colOff>254000</xdr:colOff>
      <xdr:row>35</xdr:row>
      <xdr:rowOff>126999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C77F7558-B60E-8A14-0519-2EDCC74997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0</xdr:rowOff>
    </xdr:from>
    <xdr:to>
      <xdr:col>4</xdr:col>
      <xdr:colOff>127000</xdr:colOff>
      <xdr:row>48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FAEDB87B-C3E0-5296-2C26-CDD165888E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190499</xdr:rowOff>
    </xdr:from>
    <xdr:to>
      <xdr:col>4</xdr:col>
      <xdr:colOff>127000</xdr:colOff>
      <xdr:row>47</xdr:row>
      <xdr:rowOff>190499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115C0808-3C6C-0239-6842-5872944BC8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24FE8D5-97BB-3B47-976E-55D50500640E}">
  <we:reference id="WA200009404" version="1.0.0.5" store="Omex" storeType="OMEX"/>
  <we:alternateReferences>
    <we:reference id="WA200009404" version="1.0.0.5" store="WA200009404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2"/>
  <sheetViews>
    <sheetView showGridLines="0" zoomScale="182" zoomScaleNormal="100" workbookViewId="0">
      <selection activeCell="E9" sqref="E9"/>
    </sheetView>
  </sheetViews>
  <sheetFormatPr baseColWidth="10" defaultColWidth="8.6640625" defaultRowHeight="15" customHeight="1" x14ac:dyDescent="0.2"/>
  <cols>
    <col min="1" max="1" width="34" customWidth="1"/>
    <col min="2" max="2" width="24.1640625" customWidth="1"/>
    <col min="3" max="3" width="14" customWidth="1"/>
    <col min="4" max="4" width="22" customWidth="1"/>
    <col min="5" max="5" width="34" customWidth="1"/>
  </cols>
  <sheetData>
    <row r="1" spans="1:5" ht="43.5" customHeight="1" x14ac:dyDescent="0.2">
      <c r="A1" s="132" t="s">
        <v>0</v>
      </c>
      <c r="B1" s="132"/>
      <c r="C1" s="132"/>
      <c r="D1" s="132"/>
      <c r="E1" s="132"/>
    </row>
    <row r="2" spans="1:5" ht="19.5" customHeight="1" x14ac:dyDescent="0.2">
      <c r="A2" s="133" t="s">
        <v>88</v>
      </c>
      <c r="B2" s="133"/>
      <c r="C2" s="133"/>
      <c r="D2" s="1" t="s">
        <v>1</v>
      </c>
      <c r="E2" s="2" t="s">
        <v>2</v>
      </c>
    </row>
    <row r="3" spans="1:5" ht="18" customHeight="1" x14ac:dyDescent="0.2">
      <c r="A3" s="134" t="s">
        <v>3</v>
      </c>
      <c r="B3" s="134"/>
      <c r="C3" s="134"/>
      <c r="D3" s="1" t="s">
        <v>4</v>
      </c>
      <c r="E3" s="3" t="str">
        <f>COUNTA('📝 Mesures'!A2:A201)&amp;" mesures / 22 indicateurs"</f>
        <v>10 mesures / 22 indicateurs</v>
      </c>
    </row>
    <row r="4" spans="1:5" ht="7.5" customHeight="1" x14ac:dyDescent="0.2"/>
    <row r="5" spans="1:5" ht="19.5" customHeight="1" x14ac:dyDescent="0.2">
      <c r="A5" s="130" t="s">
        <v>5</v>
      </c>
      <c r="B5" s="130"/>
      <c r="C5" s="130"/>
      <c r="D5" s="130"/>
      <c r="E5" s="130"/>
    </row>
    <row r="6" spans="1:5" ht="21.75" customHeight="1" x14ac:dyDescent="0.2">
      <c r="A6" s="4" t="s">
        <v>6</v>
      </c>
      <c r="B6" s="4" t="s">
        <v>7</v>
      </c>
      <c r="C6" s="4" t="s">
        <v>8</v>
      </c>
      <c r="D6" s="4" t="s">
        <v>9</v>
      </c>
      <c r="E6" s="4" t="s">
        <v>10</v>
      </c>
    </row>
    <row r="7" spans="1:5" ht="27.75" customHeight="1" x14ac:dyDescent="0.2">
      <c r="A7" s="5" t="s">
        <v>11</v>
      </c>
      <c r="B7" s="6" t="str">
        <f>COUNTIF('🚨 Niveau 1'!D5:D8,"*Alerte*")&amp;" alerte(s) / "&amp;COUNTIF('🚨 Niveau 1'!D5:D8,"*Vigilance*")&amp;" vigilance"</f>
        <v>1 alerte(s) / 1 vigilance</v>
      </c>
      <c r="C7" s="7" t="str">
        <f>IF(COUNTIF('🚨 Niveau 1'!E5:E8,"*Amélioration*")+COUNTIF('🚨 Niveau 1'!E5:E8,"*Dégradation*")=0,"—",IF(COUNTIF('🚨 Niveau 1'!E5:E8,"*Amélioration*")&gt;=COUNTIF('🚨 Niveau 1'!E5:E8,"*Dégradation*"),"✅ Amélioration","⚠️ Dégradation"))</f>
        <v>✅ Amélioration</v>
      </c>
      <c r="D7" s="8" t="str">
        <f>IF(COUNTIF('🚨 Niveau 1'!D5:D8,"*Alerte*")+COUNTIF('🚨 Niveau 1'!D5:D8,"*Vigilance*")+COUNTIF('🚨 Niveau 1'!D5:D8,"*Satisfaisant*")=0,"—",IF(COUNTIF('🚨 Niveau 1'!D5:D8,"*Alerte*")&gt;0,"🔴 Alerte",IF(COUNTIF('🚨 Niveau 1'!D5:D8,"*Vigilance*")&gt;0,"⚠️ Vigilance","✅ Satisfaisant")))</f>
        <v>🔴 Alerte</v>
      </c>
      <c r="E7" s="100" t="s">
        <v>217</v>
      </c>
    </row>
    <row r="8" spans="1:5" ht="27.75" customHeight="1" x14ac:dyDescent="0.2">
      <c r="A8" s="9" t="s">
        <v>13</v>
      </c>
      <c r="B8" s="10">
        <f>IFERROR(AVERAGE('💚 Niveau 2'!B5:B13),"—")</f>
        <v>5</v>
      </c>
      <c r="C8" s="11" t="str">
        <f>IF(COUNTIF('💚 Niveau 2'!E5:E13,"*Amélioration*")+COUNTIF('💚 Niveau 2'!E5:E13,"*Dégradation*")=0,"—",IF(COUNTIF('💚 Niveau 2'!E5:E13,"*Amélioration*")&gt;=COUNTIF('💚 Niveau 2'!E5:E13,"*Dégradation*"),"✅ Amélioration","⚠️ Dégradation"))</f>
        <v>—</v>
      </c>
      <c r="D8" s="8" t="str">
        <f>IF(NOT(ISNUMBER(B8)),"—",IF(B8&gt;=3.5,"✅ Satisfaisant",IF(B8&gt;=2.5,"⚠️ Vigilance","🔴 Alerte")))</f>
        <v>✅ Satisfaisant</v>
      </c>
      <c r="E8" s="101" t="s">
        <v>217</v>
      </c>
    </row>
    <row r="9" spans="1:5" ht="27.75" customHeight="1" x14ac:dyDescent="0.2">
      <c r="A9" s="12" t="s">
        <v>14</v>
      </c>
      <c r="B9" s="13">
        <f>IFERROR(AVERAGE('🌱 Niveau 3'!B5:B13),"—")</f>
        <v>3</v>
      </c>
      <c r="C9" s="14" t="str">
        <f>IF(COUNTIF('🌱 Niveau 3'!E5:E13,"*Amélioration*")+COUNTIF('🌱 Niveau 3'!E5:E13,"*Dégradation*")=0,"—",IF(COUNTIF('🌱 Niveau 3'!E5:E13,"*Amélioration*")&gt;=COUNTIF('🌱 Niveau 3'!E5:E13,"*Dégradation*"),"✅ Amélioration","⚠️ Dégradation"))</f>
        <v>✅ Amélioration</v>
      </c>
      <c r="D9" s="11" t="str">
        <f>IF(NOT(ISNUMBER(B9)),"—",IF(B9&gt;=3.5,"✅ Satisfaisant",IF(B9&gt;=2.5,"⚠️ Vigilance","🔴 Alerte")))</f>
        <v>⚠️ Vigilance</v>
      </c>
      <c r="E9" s="102" t="s">
        <v>217</v>
      </c>
    </row>
    <row r="10" spans="1:5" ht="7.5" customHeight="1" x14ac:dyDescent="0.2"/>
    <row r="11" spans="1:5" ht="19.5" customHeight="1" x14ac:dyDescent="0.2">
      <c r="A11" s="135" t="s">
        <v>16</v>
      </c>
      <c r="B11" s="135"/>
      <c r="C11" s="135"/>
      <c r="D11" s="135"/>
      <c r="E11" s="135"/>
    </row>
    <row r="12" spans="1:5" ht="19.5" customHeight="1" x14ac:dyDescent="0.2">
      <c r="A12" s="15" t="s">
        <v>17</v>
      </c>
      <c r="B12" s="15" t="s">
        <v>18</v>
      </c>
      <c r="C12" s="15" t="s">
        <v>19</v>
      </c>
    </row>
    <row r="13" spans="1:5" ht="24" customHeight="1" x14ac:dyDescent="0.2">
      <c r="A13" s="103" t="s">
        <v>218</v>
      </c>
      <c r="B13" s="104" t="s">
        <v>219</v>
      </c>
      <c r="C13" s="126" t="s">
        <v>220</v>
      </c>
      <c r="D13" s="127"/>
      <c r="E13" s="127"/>
    </row>
    <row r="14" spans="1:5" ht="24" customHeight="1" x14ac:dyDescent="0.2">
      <c r="A14" s="103"/>
      <c r="B14" s="104"/>
      <c r="C14" s="126"/>
      <c r="D14" s="127"/>
      <c r="E14" s="127"/>
    </row>
    <row r="15" spans="1:5" ht="24" customHeight="1" x14ac:dyDescent="0.2">
      <c r="A15" s="105"/>
      <c r="B15" s="106"/>
      <c r="C15" s="128"/>
      <c r="D15" s="129"/>
      <c r="E15" s="129"/>
    </row>
    <row r="16" spans="1:5" ht="7.5" customHeight="1" x14ac:dyDescent="0.2"/>
    <row r="17" spans="1:5" ht="19.5" customHeight="1" x14ac:dyDescent="0.2">
      <c r="A17" s="130" t="s">
        <v>22</v>
      </c>
      <c r="B17" s="130"/>
      <c r="C17" s="130"/>
      <c r="D17" s="130"/>
      <c r="E17" s="130"/>
    </row>
    <row r="18" spans="1:5" ht="18" customHeight="1" x14ac:dyDescent="0.2">
      <c r="A18" s="11" t="s">
        <v>15</v>
      </c>
      <c r="B18" s="131" t="s">
        <v>259</v>
      </c>
      <c r="C18" s="131"/>
      <c r="D18" s="131"/>
      <c r="E18" s="131"/>
    </row>
    <row r="19" spans="1:5" ht="18" customHeight="1" x14ac:dyDescent="0.2">
      <c r="A19" s="8" t="s">
        <v>12</v>
      </c>
      <c r="B19" s="123" t="s">
        <v>260</v>
      </c>
      <c r="C19" s="123"/>
      <c r="D19" s="123"/>
      <c r="E19" s="123"/>
    </row>
    <row r="20" spans="1:5" ht="18" customHeight="1" x14ac:dyDescent="0.2">
      <c r="A20" s="16" t="s">
        <v>23</v>
      </c>
      <c r="B20" s="124" t="s">
        <v>261</v>
      </c>
      <c r="C20" s="124"/>
      <c r="D20" s="124"/>
      <c r="E20" s="124"/>
    </row>
    <row r="21" spans="1:5" ht="7.5" customHeight="1" x14ac:dyDescent="0.2"/>
    <row r="22" spans="1:5" ht="18" customHeight="1" x14ac:dyDescent="0.2">
      <c r="A22" s="125" t="s">
        <v>216</v>
      </c>
      <c r="B22" s="125"/>
      <c r="C22" s="125"/>
      <c r="D22" s="125"/>
      <c r="E22" s="125"/>
    </row>
  </sheetData>
  <mergeCells count="13">
    <mergeCell ref="A1:E1"/>
    <mergeCell ref="A2:C2"/>
    <mergeCell ref="A3:C3"/>
    <mergeCell ref="A5:E5"/>
    <mergeCell ref="A11:E11"/>
    <mergeCell ref="B19:E19"/>
    <mergeCell ref="B20:E20"/>
    <mergeCell ref="A22:E22"/>
    <mergeCell ref="C13:E13"/>
    <mergeCell ref="C14:E14"/>
    <mergeCell ref="C15:E15"/>
    <mergeCell ref="A17:E17"/>
    <mergeCell ref="B18:E18"/>
  </mergeCell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36"/>
  <sheetViews>
    <sheetView showGridLines="0" topLeftCell="A3" zoomScale="178" zoomScaleNormal="100" workbookViewId="0">
      <selection activeCell="A8" sqref="A8"/>
    </sheetView>
  </sheetViews>
  <sheetFormatPr baseColWidth="10" defaultColWidth="8.6640625" defaultRowHeight="15" customHeight="1" x14ac:dyDescent="0.2"/>
  <cols>
    <col min="1" max="1" width="33.33203125" customWidth="1"/>
    <col min="2" max="2" width="97.5" style="147" customWidth="1"/>
  </cols>
  <sheetData>
    <row r="1" spans="1:2" ht="37.5" customHeight="1" x14ac:dyDescent="0.2">
      <c r="A1" s="107" t="s">
        <v>67</v>
      </c>
      <c r="B1" s="138"/>
    </row>
    <row r="2" spans="1:2" ht="21.75" customHeight="1" x14ac:dyDescent="0.2">
      <c r="A2" s="108" t="s">
        <v>221</v>
      </c>
      <c r="B2" s="138"/>
    </row>
    <row r="3" spans="1:2" ht="49" customHeight="1" x14ac:dyDescent="0.2">
      <c r="A3" s="112" t="s">
        <v>222</v>
      </c>
      <c r="B3" s="139" t="s">
        <v>223</v>
      </c>
    </row>
    <row r="4" spans="1:2" ht="49" customHeight="1" x14ac:dyDescent="0.2">
      <c r="A4" s="113" t="s">
        <v>224</v>
      </c>
      <c r="B4" s="140" t="s">
        <v>225</v>
      </c>
    </row>
    <row r="5" spans="1:2" ht="49" customHeight="1" x14ac:dyDescent="0.2">
      <c r="A5" s="112" t="s">
        <v>226</v>
      </c>
      <c r="B5" s="139" t="s">
        <v>227</v>
      </c>
    </row>
    <row r="6" spans="1:2" ht="21.75" customHeight="1" x14ac:dyDescent="0.2">
      <c r="A6" s="113" t="s">
        <v>228</v>
      </c>
      <c r="B6" s="140" t="s">
        <v>229</v>
      </c>
    </row>
    <row r="7" spans="1:2" ht="27.75" customHeight="1" x14ac:dyDescent="0.2">
      <c r="A7" s="112" t="s">
        <v>230</v>
      </c>
      <c r="B7" s="139" t="s">
        <v>231</v>
      </c>
    </row>
    <row r="8" spans="1:2" ht="27.75" customHeight="1" x14ac:dyDescent="0.2">
      <c r="A8" s="109" t="s">
        <v>232</v>
      </c>
      <c r="B8" s="141"/>
    </row>
    <row r="9" spans="1:2" ht="27.75" customHeight="1" x14ac:dyDescent="0.2">
      <c r="A9" s="112" t="s">
        <v>233</v>
      </c>
      <c r="B9" s="139" t="s">
        <v>234</v>
      </c>
    </row>
    <row r="10" spans="1:2" ht="21.75" customHeight="1" x14ac:dyDescent="0.2">
      <c r="A10" s="113" t="s">
        <v>235</v>
      </c>
      <c r="B10" s="140" t="s">
        <v>236</v>
      </c>
    </row>
    <row r="11" spans="1:2" ht="27.75" customHeight="1" x14ac:dyDescent="0.2">
      <c r="A11" s="112" t="s">
        <v>237</v>
      </c>
      <c r="B11" s="139" t="s">
        <v>238</v>
      </c>
    </row>
    <row r="12" spans="1:2" ht="27.75" customHeight="1" x14ac:dyDescent="0.2">
      <c r="A12" s="113" t="s">
        <v>239</v>
      </c>
      <c r="B12" s="140" t="s">
        <v>240</v>
      </c>
    </row>
    <row r="13" spans="1:2" ht="27.75" customHeight="1" x14ac:dyDescent="0.2">
      <c r="A13" s="108" t="s">
        <v>68</v>
      </c>
      <c r="B13" s="138"/>
    </row>
    <row r="14" spans="1:2" ht="21.75" customHeight="1" x14ac:dyDescent="0.2">
      <c r="A14" s="112" t="s">
        <v>69</v>
      </c>
      <c r="B14" s="139" t="s">
        <v>70</v>
      </c>
    </row>
    <row r="15" spans="1:2" ht="27.75" customHeight="1" x14ac:dyDescent="0.2">
      <c r="A15" s="113" t="s">
        <v>71</v>
      </c>
      <c r="B15" s="140" t="s">
        <v>72</v>
      </c>
    </row>
    <row r="16" spans="1:2" ht="27.75" customHeight="1" x14ac:dyDescent="0.2">
      <c r="A16" s="112" t="s">
        <v>73</v>
      </c>
      <c r="B16" s="139" t="s">
        <v>74</v>
      </c>
    </row>
    <row r="17" spans="1:2" ht="27.75" customHeight="1" x14ac:dyDescent="0.2">
      <c r="A17" s="110" t="s">
        <v>241</v>
      </c>
      <c r="B17" s="142"/>
    </row>
    <row r="18" spans="1:2" ht="21.75" customHeight="1" x14ac:dyDescent="0.2">
      <c r="A18" s="114" t="s">
        <v>242</v>
      </c>
      <c r="B18" s="143" t="s">
        <v>75</v>
      </c>
    </row>
    <row r="19" spans="1:2" ht="27.75" customHeight="1" x14ac:dyDescent="0.2">
      <c r="A19" s="115" t="s">
        <v>243</v>
      </c>
      <c r="B19" s="144" t="s">
        <v>76</v>
      </c>
    </row>
    <row r="20" spans="1:2" ht="27.75" customHeight="1" x14ac:dyDescent="0.2">
      <c r="A20" s="116" t="s">
        <v>244</v>
      </c>
      <c r="B20" s="145" t="s">
        <v>77</v>
      </c>
    </row>
    <row r="21" spans="1:2" ht="27.75" customHeight="1" x14ac:dyDescent="0.2">
      <c r="A21" s="111" t="s">
        <v>78</v>
      </c>
      <c r="B21" s="146"/>
    </row>
    <row r="22" spans="1:2" ht="21.75" customHeight="1" x14ac:dyDescent="0.2">
      <c r="A22" s="112" t="s">
        <v>28</v>
      </c>
      <c r="B22" s="139" t="s">
        <v>245</v>
      </c>
    </row>
    <row r="23" spans="1:2" ht="27.75" customHeight="1" x14ac:dyDescent="0.2">
      <c r="A23" s="113" t="s">
        <v>20</v>
      </c>
      <c r="B23" s="140" t="s">
        <v>246</v>
      </c>
    </row>
    <row r="24" spans="1:2" ht="27.75" customHeight="1" x14ac:dyDescent="0.2">
      <c r="A24" s="112" t="s">
        <v>31</v>
      </c>
      <c r="B24" s="139" t="s">
        <v>247</v>
      </c>
    </row>
    <row r="25" spans="1:2" ht="15" customHeight="1" x14ac:dyDescent="0.2">
      <c r="A25" s="113" t="s">
        <v>122</v>
      </c>
      <c r="B25" s="140" t="s">
        <v>248</v>
      </c>
    </row>
    <row r="26" spans="1:2" ht="15" customHeight="1" x14ac:dyDescent="0.2">
      <c r="A26" s="109" t="s">
        <v>79</v>
      </c>
      <c r="B26" s="141"/>
    </row>
    <row r="27" spans="1:2" ht="15" customHeight="1" x14ac:dyDescent="0.2">
      <c r="A27" s="112" t="s">
        <v>249</v>
      </c>
      <c r="B27" s="139" t="s">
        <v>250</v>
      </c>
    </row>
    <row r="28" spans="1:2" ht="15" customHeight="1" x14ac:dyDescent="0.2">
      <c r="A28" s="113" t="s">
        <v>251</v>
      </c>
      <c r="B28" s="140" t="s">
        <v>252</v>
      </c>
    </row>
    <row r="29" spans="1:2" ht="15" customHeight="1" x14ac:dyDescent="0.2">
      <c r="A29" s="112" t="s">
        <v>253</v>
      </c>
      <c r="B29" s="139" t="s">
        <v>254</v>
      </c>
    </row>
    <row r="30" spans="1:2" ht="15" customHeight="1" x14ac:dyDescent="0.2">
      <c r="A30" s="109" t="s">
        <v>80</v>
      </c>
      <c r="B30" s="141"/>
    </row>
    <row r="31" spans="1:2" ht="15" customHeight="1" x14ac:dyDescent="0.2">
      <c r="A31" s="112" t="s">
        <v>81</v>
      </c>
      <c r="B31" s="139" t="s">
        <v>255</v>
      </c>
    </row>
    <row r="32" spans="1:2" ht="15" customHeight="1" x14ac:dyDescent="0.2">
      <c r="A32" s="113" t="s">
        <v>256</v>
      </c>
      <c r="B32" s="140" t="s">
        <v>257</v>
      </c>
    </row>
    <row r="33" spans="1:2" ht="15" customHeight="1" x14ac:dyDescent="0.2">
      <c r="A33" s="112" t="s">
        <v>82</v>
      </c>
      <c r="B33" s="139" t="s">
        <v>258</v>
      </c>
    </row>
    <row r="34" spans="1:2" ht="15" customHeight="1" x14ac:dyDescent="0.2">
      <c r="A34" s="108" t="s">
        <v>83</v>
      </c>
      <c r="B34" s="138"/>
    </row>
    <row r="35" spans="1:2" ht="15" customHeight="1" x14ac:dyDescent="0.2">
      <c r="A35" s="112" t="s">
        <v>84</v>
      </c>
      <c r="B35" s="139" t="s">
        <v>85</v>
      </c>
    </row>
    <row r="36" spans="1:2" ht="15" customHeight="1" x14ac:dyDescent="0.2">
      <c r="A36" s="113" t="s">
        <v>86</v>
      </c>
      <c r="B36" s="140" t="s">
        <v>87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377F1-1253-9C42-947A-15F92B3D3284}">
  <dimension ref="A1:K201"/>
  <sheetViews>
    <sheetView topLeftCell="E1" zoomScale="275" workbookViewId="0">
      <pane ySplit="1" topLeftCell="A2" activePane="bottomLeft" state="frozen"/>
      <selection pane="bottomLeft" activeCell="H11" sqref="H11"/>
    </sheetView>
  </sheetViews>
  <sheetFormatPr baseColWidth="10" defaultRowHeight="15" x14ac:dyDescent="0.2"/>
  <cols>
    <col min="1" max="1" width="38.33203125" customWidth="1"/>
    <col min="2" max="2" width="6.6640625" customWidth="1"/>
    <col min="3" max="3" width="9.1640625" customWidth="1"/>
    <col min="4" max="4" width="16.6640625" customWidth="1"/>
    <col min="5" max="5" width="20" customWidth="1"/>
    <col min="6" max="6" width="13.33203125" customWidth="1"/>
    <col min="7" max="7" width="20" customWidth="1"/>
    <col min="8" max="8" width="14.1640625" customWidth="1"/>
    <col min="9" max="9" width="10" customWidth="1"/>
    <col min="10" max="10" width="19.1640625" customWidth="1"/>
    <col min="11" max="11" width="20" customWidth="1"/>
  </cols>
  <sheetData>
    <row r="1" spans="1:11" x14ac:dyDescent="0.2">
      <c r="A1" s="47" t="s">
        <v>17</v>
      </c>
      <c r="B1" s="47" t="s">
        <v>89</v>
      </c>
      <c r="C1" s="47" t="s">
        <v>6</v>
      </c>
      <c r="D1" s="47" t="s">
        <v>90</v>
      </c>
      <c r="E1" s="47" t="s">
        <v>91</v>
      </c>
      <c r="F1" s="47" t="s">
        <v>26</v>
      </c>
      <c r="G1" s="47" t="s">
        <v>25</v>
      </c>
      <c r="H1" s="47" t="s">
        <v>42</v>
      </c>
      <c r="I1" s="47" t="s">
        <v>18</v>
      </c>
      <c r="J1" s="47" t="s">
        <v>9</v>
      </c>
      <c r="K1" s="47" t="s">
        <v>8</v>
      </c>
    </row>
    <row r="2" spans="1:11" x14ac:dyDescent="0.2">
      <c r="A2" s="48" t="s">
        <v>178</v>
      </c>
      <c r="B2" s="49" t="str">
        <f>IF(A2="","",INDEX('📋 Indicateurs'!$A$2:$A$23,MATCH(A2,'📋 Indicateurs'!$B$2:$B$23,0)))</f>
        <v>I16</v>
      </c>
      <c r="C2" s="49">
        <f>IF(A2="","",VLOOKUP(A2,'📋 Indicateurs'!$B$2:$P$23,2,0))</f>
        <v>3</v>
      </c>
      <c r="D2" s="50" t="str">
        <f>IF(A2="","",VLOOKUP(A2,'📋 Indicateurs'!$B$2:$P$23,3,0))</f>
        <v>3 – Vitalité</v>
      </c>
      <c r="E2" s="50" t="str">
        <f>IF(A2="","",VLOOKUP(A2,'📋 Indicateurs'!$B$2:$P$23,4,0))</f>
        <v>Score 1–5</v>
      </c>
      <c r="F2" s="49" t="str">
        <f>IF(A2="","",VLOOKUP(A2,'📋 Indicateurs'!$B$2:$P$23,5,0))</f>
        <v>Annuel</v>
      </c>
      <c r="G2" s="49" t="str">
        <f>IF(A2="","",VLOOKUP(A2,'📋 Indicateurs'!$B$2:$P$23,6,0))</f>
        <v>Enseignants</v>
      </c>
      <c r="H2" s="52">
        <v>46065</v>
      </c>
      <c r="I2" s="51">
        <v>4</v>
      </c>
      <c r="J2" s="49" t="str">
        <f>IF(OR(A2="",H2="",I2=""),"",IF(VLOOKUP(A2,'📋 Indicateurs'!$B$2:$P$23,15,0)="bas_bon",IF(I2&lt;=VLOOKUP(A2,'📋 Indicateurs'!$B$2:$P$23,13,0),"✅ Satisfaisant",IF(I2&gt;=VLOOKUP(A2,'📋 Indicateurs'!$B$2:$P$23,14,0),"🔴 Alerte","⚠️ Vigilance")),IF(I2&gt;=VLOOKUP(A2,'📋 Indicateurs'!$B$2:$P$23,13,0),"✅ Satisfaisant",IF(I2&lt;VLOOKUP(A2,'📋 Indicateurs'!$B$2:$P$23,14,0),"🔴 Alerte","⚠️ Vigilance"))))</f>
        <v>✅ Satisfaisant</v>
      </c>
      <c r="K2" s="49" t="str" cm="1">
        <f t="array" ref="K2">IF(OR(A2="",I2=""),"",IFERROR(IF(VLOOKUP(A2,'📋 Indicateurs'!$B$2:$P$23,15,0)="bas_bon",IF(I2&lt;INDEX('📝 Mesures'!$I$1:$I$201,MATCH(1,('📝 Mesures'!$A$1:$A$201=A2)*('📝 Mesures'!$H$1:$H$201&lt;H2)*(ROW('📝 Mesures'!$A$1:$A$201)&lt;&gt;ROW(A2)),0)),"✅ Amélioration",IF(I2&gt;INDEX('📝 Mesures'!$I$1:$I$201,MATCH(1,('📝 Mesures'!$A$1:$A$201=A2)*('📝 Mesures'!$H$1:$H$201&lt;H2)*(ROW('📝 Mesures'!$A$1:$A$201)&lt;&gt;ROW(A2)),0)),"⚠️ Dégradation","→ Stable")),IF(I2&gt;INDEX('📝 Mesures'!$I$1:$I$201,MATCH(1,('📝 Mesures'!$A$1:$A$201=A2)*('📝 Mesures'!$H$1:$H$201&lt;H2)*(ROW('📝 Mesures'!$A$1:$A$201)&lt;&gt;ROW(A2)),0)),"✅ Amélioration",IF(I2&lt;INDEX('📝 Mesures'!$I$1:$I$201,MATCH(1,('📝 Mesures'!$A$1:$A$201=A2)*('📝 Mesures'!$H$1:$H$201&lt;H2)*(ROW('📝 Mesures'!$A$1:$A$201)&lt;&gt;ROW(A2)),0)),"⚠️ Dégradation","→ Stable"))),"— Première mesure"))</f>
        <v>— Première mesure</v>
      </c>
    </row>
    <row r="3" spans="1:11" x14ac:dyDescent="0.2">
      <c r="A3" s="48" t="s">
        <v>99</v>
      </c>
      <c r="B3" s="49" t="str">
        <f>IF(A3="","",INDEX('📋 Indicateurs'!$A$2:$A$23,MATCH(A3,'📋 Indicateurs'!$B$2:$B$23,0)))</f>
        <v>I01</v>
      </c>
      <c r="C3" s="49">
        <f>IF(A3="","",VLOOKUP(A3,'📋 Indicateurs'!$B$2:$P$23,2,0))</f>
        <v>1</v>
      </c>
      <c r="D3" s="50" t="str">
        <f>IF(A3="","",VLOOKUP(A3,'📋 Indicateurs'!$B$2:$P$23,3,0))</f>
        <v>1 – Alerte</v>
      </c>
      <c r="E3" s="50" t="str">
        <f>IF(A3="","",VLOOKUP(A3,'📋 Indicateurs'!$B$2:$P$23,4,0))</f>
        <v>Fréquence / comptage</v>
      </c>
      <c r="F3" s="49" t="str">
        <f>IF(A3="","",VLOOKUP(A3,'📋 Indicateurs'!$B$2:$P$23,5,0))</f>
        <v>Mensuel</v>
      </c>
      <c r="G3" s="49" t="str">
        <f>IF(A3="","",VLOOKUP(A3,'📋 Indicateurs'!$B$2:$P$23,6,0))</f>
        <v>École (tous)</v>
      </c>
      <c r="H3" s="52">
        <v>46065</v>
      </c>
      <c r="I3" s="51">
        <v>7</v>
      </c>
      <c r="J3" s="49" t="str">
        <f>IF(OR(A3="",H3="",I3=""),"",IF(VLOOKUP(A3,'📋 Indicateurs'!$B$2:$P$23,15,0)="bas_bon",IF(I3&lt;=VLOOKUP(A3,'📋 Indicateurs'!$B$2:$P$23,13,0),"✅ Satisfaisant",IF(I3&gt;=VLOOKUP(A3,'📋 Indicateurs'!$B$2:$P$23,14,0),"🔴 Alerte","⚠️ Vigilance")),IF(I3&gt;=VLOOKUP(A3,'📋 Indicateurs'!$B$2:$P$23,13,0),"✅ Satisfaisant",IF(I3&lt;VLOOKUP(A3,'📋 Indicateurs'!$B$2:$P$23,14,0),"🔴 Alerte","⚠️ Vigilance"))))</f>
        <v>🔴 Alerte</v>
      </c>
      <c r="K3" s="49" t="str" cm="1">
        <f t="array" ref="K3">IF(OR(A3="",I3=""),"",IFERROR(IF(VLOOKUP(A3,'📋 Indicateurs'!$B$2:$P$23,15,0)="bas_bon",IF(I3&lt;INDEX('📝 Mesures'!$I$1:$I$201,MATCH(1,('📝 Mesures'!$A$1:$A$201=A3)*('📝 Mesures'!$H$1:$H$201&lt;H3)*(ROW('📝 Mesures'!$A$1:$A$201)&lt;&gt;ROW(A3)),0)),"✅ Amélioration",IF(I3&gt;INDEX('📝 Mesures'!$I$1:$I$201,MATCH(1,('📝 Mesures'!$A$1:$A$201=A3)*('📝 Mesures'!$H$1:$H$201&lt;H3)*(ROW('📝 Mesures'!$A$1:$A$201)&lt;&gt;ROW(A3)),0)),"⚠️ Dégradation","→ Stable")),IF(I3&gt;INDEX('📝 Mesures'!$I$1:$I$201,MATCH(1,('📝 Mesures'!$A$1:$A$201=A3)*('📝 Mesures'!$H$1:$H$201&lt;H3)*(ROW('📝 Mesures'!$A$1:$A$201)&lt;&gt;ROW(A3)),0)),"✅ Amélioration",IF(I3&lt;INDEX('📝 Mesures'!$I$1:$I$201,MATCH(1,('📝 Mesures'!$A$1:$A$201=A3)*('📝 Mesures'!$H$1:$H$201&lt;H3)*(ROW('📝 Mesures'!$A$1:$A$201)&lt;&gt;ROW(A3)),0)),"⚠️ Dégradation","→ Stable"))),"— Première mesure"))</f>
        <v>— Première mesure</v>
      </c>
    </row>
    <row r="4" spans="1:11" x14ac:dyDescent="0.2">
      <c r="A4" s="48" t="s">
        <v>160</v>
      </c>
      <c r="B4" s="49" t="str">
        <f>IF(A4="","",INDEX('📋 Indicateurs'!$A$2:$A$23,MATCH(A4,'📋 Indicateurs'!$B$2:$B$23,0)))</f>
        <v>I11</v>
      </c>
      <c r="C4" s="49">
        <f>IF(A4="","",VLOOKUP(A4,'📋 Indicateurs'!$B$2:$P$23,2,0))</f>
        <v>2</v>
      </c>
      <c r="D4" s="50" t="str">
        <f>IF(A4="","",VLOOKUP(A4,'📋 Indicateurs'!$B$2:$P$23,3,0))</f>
        <v>2 – Santé</v>
      </c>
      <c r="E4" s="50" t="str">
        <f>IF(A4="","",VLOOKUP(A4,'📋 Indicateurs'!$B$2:$P$23,4,0))</f>
        <v>Score 1–5</v>
      </c>
      <c r="F4" s="49" t="str">
        <f>IF(A4="","",VLOOKUP(A4,'📋 Indicateurs'!$B$2:$P$23,5,0))</f>
        <v>Annuel</v>
      </c>
      <c r="G4" s="49" t="str">
        <f>IF(A4="","",VLOOKUP(A4,'📋 Indicateurs'!$B$2:$P$23,6,0))</f>
        <v>Parents</v>
      </c>
      <c r="H4" s="52">
        <v>46065</v>
      </c>
      <c r="I4" s="51">
        <v>5</v>
      </c>
      <c r="J4" s="49" t="str">
        <f>IF(OR(A4="",H4="",I4=""),"",IF(VLOOKUP(A4,'📋 Indicateurs'!$B$2:$P$23,15,0)="bas_bon",IF(I4&lt;=VLOOKUP(A4,'📋 Indicateurs'!$B$2:$P$23,13,0),"✅ Satisfaisant",IF(I4&gt;=VLOOKUP(A4,'📋 Indicateurs'!$B$2:$P$23,14,0),"🔴 Alerte","⚠️ Vigilance")),IF(I4&gt;=VLOOKUP(A4,'📋 Indicateurs'!$B$2:$P$23,13,0),"✅ Satisfaisant",IF(I4&lt;VLOOKUP(A4,'📋 Indicateurs'!$B$2:$P$23,14,0),"🔴 Alerte","⚠️ Vigilance"))))</f>
        <v>✅ Satisfaisant</v>
      </c>
      <c r="K4" s="49" t="str" cm="1">
        <f t="array" ref="K4">IF(OR(A4="",I4=""),"",IFERROR(IF(VLOOKUP(A4,'📋 Indicateurs'!$B$2:$P$23,15,0)="bas_bon",IF(I4&lt;INDEX('📝 Mesures'!$I$1:$I$201,MATCH(1,('📝 Mesures'!$A$1:$A$201=A4)*('📝 Mesures'!$H$1:$H$201&lt;H4)*(ROW('📝 Mesures'!$A$1:$A$201)&lt;&gt;ROW(A4)),0)),"✅ Amélioration",IF(I4&gt;INDEX('📝 Mesures'!$I$1:$I$201,MATCH(1,('📝 Mesures'!$A$1:$A$201=A4)*('📝 Mesures'!$H$1:$H$201&lt;H4)*(ROW('📝 Mesures'!$A$1:$A$201)&lt;&gt;ROW(A4)),0)),"⚠️ Dégradation","→ Stable")),IF(I4&gt;INDEX('📝 Mesures'!$I$1:$I$201,MATCH(1,('📝 Mesures'!$A$1:$A$201=A4)*('📝 Mesures'!$H$1:$H$201&lt;H4)*(ROW('📝 Mesures'!$A$1:$A$201)&lt;&gt;ROW(A4)),0)),"✅ Amélioration",IF(I4&lt;INDEX('📝 Mesures'!$I$1:$I$201,MATCH(1,('📝 Mesures'!$A$1:$A$201=A4)*('📝 Mesures'!$H$1:$H$201&lt;H4)*(ROW('📝 Mesures'!$A$1:$A$201)&lt;&gt;ROW(A4)),0)),"⚠️ Dégradation","→ Stable"))),"— Première mesure"))</f>
        <v>— Première mesure</v>
      </c>
    </row>
    <row r="5" spans="1:11" x14ac:dyDescent="0.2">
      <c r="A5" s="48" t="s">
        <v>99</v>
      </c>
      <c r="B5" s="49" t="str">
        <f>IF(A5="","",INDEX('📋 Indicateurs'!$A$2:$A$23,MATCH(A5,'📋 Indicateurs'!$B$2:$B$23,0)))</f>
        <v>I01</v>
      </c>
      <c r="C5" s="49">
        <f>IF(A5="","",VLOOKUP(A5,'📋 Indicateurs'!$B$2:$P$23,2,0))</f>
        <v>1</v>
      </c>
      <c r="D5" s="50" t="str">
        <f>IF(A5="","",VLOOKUP(A5,'📋 Indicateurs'!$B$2:$P$23,3,0))</f>
        <v>1 – Alerte</v>
      </c>
      <c r="E5" s="50" t="str">
        <f>IF(A5="","",VLOOKUP(A5,'📋 Indicateurs'!$B$2:$P$23,4,0))</f>
        <v>Fréquence / comptage</v>
      </c>
      <c r="F5" s="49" t="str">
        <f>IF(A5="","",VLOOKUP(A5,'📋 Indicateurs'!$B$2:$P$23,5,0))</f>
        <v>Mensuel</v>
      </c>
      <c r="G5" s="49" t="str">
        <f>IF(A5="","",VLOOKUP(A5,'📋 Indicateurs'!$B$2:$P$23,6,0))</f>
        <v>École (tous)</v>
      </c>
      <c r="H5" s="52">
        <v>46093</v>
      </c>
      <c r="I5" s="51">
        <v>2</v>
      </c>
      <c r="J5" s="49" t="str">
        <f>IF(OR(A5="",H5="",I5=""),"",IF(VLOOKUP(A5,'📋 Indicateurs'!$B$2:$P$23,15,0)="bas_bon",IF(I5&lt;=VLOOKUP(A5,'📋 Indicateurs'!$B$2:$P$23,13,0),"✅ Satisfaisant",IF(I5&gt;=VLOOKUP(A5,'📋 Indicateurs'!$B$2:$P$23,14,0),"🔴 Alerte","⚠️ Vigilance")),IF(I5&gt;=VLOOKUP(A5,'📋 Indicateurs'!$B$2:$P$23,13,0),"✅ Satisfaisant",IF(I5&lt;VLOOKUP(A5,'📋 Indicateurs'!$B$2:$P$23,14,0),"🔴 Alerte","⚠️ Vigilance"))))</f>
        <v>⚠️ Vigilance</v>
      </c>
      <c r="K5" s="49" t="str" cm="1">
        <f t="array" ref="K5">IF(OR(A5="",I5=""),"",IFERROR(IF(VLOOKUP(A5,'📋 Indicateurs'!$B$2:$P$23,15,0)="bas_bon",IF(I5&lt;INDEX('📝 Mesures'!$I$1:$I$201,MATCH(1,('📝 Mesures'!$A$1:$A$201=A5)*('📝 Mesures'!$H$1:$H$201&lt;H5)*(ROW('📝 Mesures'!$A$1:$A$201)&lt;&gt;ROW(A5)),0)),"✅ Amélioration",IF(I5&gt;INDEX('📝 Mesures'!$I$1:$I$201,MATCH(1,('📝 Mesures'!$A$1:$A$201=A5)*('📝 Mesures'!$H$1:$H$201&lt;H5)*(ROW('📝 Mesures'!$A$1:$A$201)&lt;&gt;ROW(A5)),0)),"⚠️ Dégradation","→ Stable")),IF(I5&gt;INDEX('📝 Mesures'!$I$1:$I$201,MATCH(1,('📝 Mesures'!$A$1:$A$201=A5)*('📝 Mesures'!$H$1:$H$201&lt;H5)*(ROW('📝 Mesures'!$A$1:$A$201)&lt;&gt;ROW(A5)),0)),"✅ Amélioration",IF(I5&lt;INDEX('📝 Mesures'!$I$1:$I$201,MATCH(1,('📝 Mesures'!$A$1:$A$201=A5)*('📝 Mesures'!$H$1:$H$201&lt;H5)*(ROW('📝 Mesures'!$A$1:$A$201)&lt;&gt;ROW(A5)),0)),"⚠️ Dégradation","→ Stable"))),"— Première mesure"))</f>
        <v>✅ Amélioration</v>
      </c>
    </row>
    <row r="6" spans="1:11" x14ac:dyDescent="0.2">
      <c r="A6" s="48" t="s">
        <v>178</v>
      </c>
      <c r="B6" s="49" t="str">
        <f>IF(A6="","",INDEX('📋 Indicateurs'!$A$2:$A$23,MATCH(A6,'📋 Indicateurs'!$B$2:$B$23,0)))</f>
        <v>I16</v>
      </c>
      <c r="C6" s="49">
        <f>IF(A6="","",VLOOKUP(A6,'📋 Indicateurs'!$B$2:$P$23,2,0))</f>
        <v>3</v>
      </c>
      <c r="D6" s="50" t="str">
        <f>IF(A6="","",VLOOKUP(A6,'📋 Indicateurs'!$B$2:$P$23,3,0))</f>
        <v>3 – Vitalité</v>
      </c>
      <c r="E6" s="50" t="str">
        <f>IF(A6="","",VLOOKUP(A6,'📋 Indicateurs'!$B$2:$P$23,4,0))</f>
        <v>Score 1–5</v>
      </c>
      <c r="F6" s="49" t="str">
        <f>IF(A6="","",VLOOKUP(A6,'📋 Indicateurs'!$B$2:$P$23,5,0))</f>
        <v>Annuel</v>
      </c>
      <c r="G6" s="49" t="str">
        <f>IF(A6="","",VLOOKUP(A6,'📋 Indicateurs'!$B$2:$P$23,6,0))</f>
        <v>Enseignants</v>
      </c>
      <c r="H6" s="52">
        <v>46430</v>
      </c>
      <c r="I6" s="51">
        <v>2</v>
      </c>
      <c r="J6" s="49" t="str">
        <f>IF(OR(A6="",H6="",I6=""),"",IF(VLOOKUP(A6,'📋 Indicateurs'!$B$2:$P$23,15,0)="bas_bon",IF(I6&lt;=VLOOKUP(A6,'📋 Indicateurs'!$B$2:$P$23,13,0),"✅ Satisfaisant",IF(I6&gt;=VLOOKUP(A6,'📋 Indicateurs'!$B$2:$P$23,14,0),"🔴 Alerte","⚠️ Vigilance")),IF(I6&gt;=VLOOKUP(A6,'📋 Indicateurs'!$B$2:$P$23,13,0),"✅ Satisfaisant",IF(I6&lt;VLOOKUP(A6,'📋 Indicateurs'!$B$2:$P$23,14,0),"🔴 Alerte","⚠️ Vigilance"))))</f>
        <v>🔴 Alerte</v>
      </c>
      <c r="K6" s="49" t="str" cm="1">
        <f t="array" ref="K6">IF(OR(A6="",I6=""),"",IFERROR(IF(VLOOKUP(A6,'📋 Indicateurs'!$B$2:$P$23,15,0)="bas_bon",IF(I6&lt;INDEX('📝 Mesures'!$I$1:$I$201,MATCH(1,('📝 Mesures'!$A$1:$A$201=A6)*('📝 Mesures'!$H$1:$H$201&lt;H6)*(ROW('📝 Mesures'!$A$1:$A$201)&lt;&gt;ROW(A6)),0)),"✅ Amélioration",IF(I6&gt;INDEX('📝 Mesures'!$I$1:$I$201,MATCH(1,('📝 Mesures'!$A$1:$A$201=A6)*('📝 Mesures'!$H$1:$H$201&lt;H6)*(ROW('📝 Mesures'!$A$1:$A$201)&lt;&gt;ROW(A6)),0)),"⚠️ Dégradation","→ Stable")),IF(I6&gt;INDEX('📝 Mesures'!$I$1:$I$201,MATCH(1,('📝 Mesures'!$A$1:$A$201=A6)*('📝 Mesures'!$H$1:$H$201&lt;H6)*(ROW('📝 Mesures'!$A$1:$A$201)&lt;&gt;ROW(A6)),0)),"✅ Amélioration",IF(I6&lt;INDEX('📝 Mesures'!$I$1:$I$201,MATCH(1,('📝 Mesures'!$A$1:$A$201=A6)*('📝 Mesures'!$H$1:$H$201&lt;H6)*(ROW('📝 Mesures'!$A$1:$A$201)&lt;&gt;ROW(A6)),0)),"⚠️ Dégradation","→ Stable"))),"— Première mesure"))</f>
        <v>⚠️ Dégradation</v>
      </c>
    </row>
    <row r="7" spans="1:11" x14ac:dyDescent="0.2">
      <c r="A7" s="48" t="s">
        <v>20</v>
      </c>
      <c r="B7" s="49" t="str">
        <f>IF(A7="","",INDEX('📋 Indicateurs'!$A$2:$A$23,MATCH(A7,'📋 Indicateurs'!$B$2:$B$23,0)))</f>
        <v>I02</v>
      </c>
      <c r="C7" s="49">
        <f>IF(A7="","",VLOOKUP(A7,'📋 Indicateurs'!$B$2:$P$23,2,0))</f>
        <v>1</v>
      </c>
      <c r="D7" s="50" t="str">
        <f>IF(A7="","",VLOOKUP(A7,'📋 Indicateurs'!$B$2:$P$23,3,0))</f>
        <v>1 – Alerte</v>
      </c>
      <c r="E7" s="50" t="str">
        <f>IF(A7="","",VLOOKUP(A7,'📋 Indicateurs'!$B$2:$P$23,4,0))</f>
        <v>Pourcentage (%)</v>
      </c>
      <c r="F7" s="49" t="str">
        <f>IF(A7="","",VLOOKUP(A7,'📋 Indicateurs'!$B$2:$P$23,5,0))</f>
        <v>Mensuel</v>
      </c>
      <c r="G7" s="49" t="str">
        <f>IF(A7="","",VLOOKUP(A7,'📋 Indicateurs'!$B$2:$P$23,6,0))</f>
        <v>Élèves</v>
      </c>
      <c r="H7" s="52">
        <v>46065</v>
      </c>
      <c r="I7" s="51">
        <v>30</v>
      </c>
      <c r="J7" s="49" t="str">
        <f>IF(OR(A7="",H7="",I7=""),"",IF(VLOOKUP(A7,'📋 Indicateurs'!$B$2:$P$23,15,0)="bas_bon",IF(I7&lt;=VLOOKUP(A7,'📋 Indicateurs'!$B$2:$P$23,13,0),"✅ Satisfaisant",IF(I7&gt;=VLOOKUP(A7,'📋 Indicateurs'!$B$2:$P$23,14,0),"🔴 Alerte","⚠️ Vigilance")),IF(I7&gt;=VLOOKUP(A7,'📋 Indicateurs'!$B$2:$P$23,13,0),"✅ Satisfaisant",IF(I7&lt;VLOOKUP(A7,'📋 Indicateurs'!$B$2:$P$23,14,0),"🔴 Alerte","⚠️ Vigilance"))))</f>
        <v>🔴 Alerte</v>
      </c>
      <c r="K7" s="49" t="str" cm="1">
        <f t="array" ref="K7">IF(OR(A7="",I7=""),"",IFERROR(IF(VLOOKUP(A7,'📋 Indicateurs'!$B$2:$P$23,15,0)="bas_bon",IF(I7&lt;INDEX('📝 Mesures'!$I$1:$I$201,MATCH(1,('📝 Mesures'!$A$1:$A$201=A7)*('📝 Mesures'!$H$1:$H$201&lt;H7)*(ROW('📝 Mesures'!$A$1:$A$201)&lt;&gt;ROW(A7)),0)),"✅ Amélioration",IF(I7&gt;INDEX('📝 Mesures'!$I$1:$I$201,MATCH(1,('📝 Mesures'!$A$1:$A$201=A7)*('📝 Mesures'!$H$1:$H$201&lt;H7)*(ROW('📝 Mesures'!$A$1:$A$201)&lt;&gt;ROW(A7)),0)),"⚠️ Dégradation","→ Stable")),IF(I7&gt;INDEX('📝 Mesures'!$I$1:$I$201,MATCH(1,('📝 Mesures'!$A$1:$A$201=A7)*('📝 Mesures'!$H$1:$H$201&lt;H7)*(ROW('📝 Mesures'!$A$1:$A$201)&lt;&gt;ROW(A7)),0)),"✅ Amélioration",IF(I7&lt;INDEX('📝 Mesures'!$I$1:$I$201,MATCH(1,('📝 Mesures'!$A$1:$A$201=A7)*('📝 Mesures'!$H$1:$H$201&lt;H7)*(ROW('📝 Mesures'!$A$1:$A$201)&lt;&gt;ROW(A7)),0)),"⚠️ Dégradation","→ Stable"))),"— Première mesure"))</f>
        <v>— Première mesure</v>
      </c>
    </row>
    <row r="8" spans="1:11" x14ac:dyDescent="0.2">
      <c r="A8" s="48" t="s">
        <v>20</v>
      </c>
      <c r="B8" s="49" t="str">
        <f>IF(A8="","",INDEX('📋 Indicateurs'!$A$2:$A$23,MATCH(A8,'📋 Indicateurs'!$B$2:$B$23,0)))</f>
        <v>I02</v>
      </c>
      <c r="C8" s="49">
        <f>IF(A8="","",VLOOKUP(A8,'📋 Indicateurs'!$B$2:$P$23,2,0))</f>
        <v>1</v>
      </c>
      <c r="D8" s="50" t="str">
        <f>IF(A8="","",VLOOKUP(A8,'📋 Indicateurs'!$B$2:$P$23,3,0))</f>
        <v>1 – Alerte</v>
      </c>
      <c r="E8" s="50" t="str">
        <f>IF(A8="","",VLOOKUP(A8,'📋 Indicateurs'!$B$2:$P$23,4,0))</f>
        <v>Pourcentage (%)</v>
      </c>
      <c r="F8" s="49" t="str">
        <f>IF(A8="","",VLOOKUP(A8,'📋 Indicateurs'!$B$2:$P$23,5,0))</f>
        <v>Mensuel</v>
      </c>
      <c r="G8" s="49" t="str">
        <f>IF(A8="","",VLOOKUP(A8,'📋 Indicateurs'!$B$2:$P$23,6,0))</f>
        <v>Élèves</v>
      </c>
      <c r="H8" s="52">
        <v>46093</v>
      </c>
      <c r="I8" s="51">
        <v>10</v>
      </c>
      <c r="J8" s="49" t="str">
        <f>IF(OR(A8="",H8="",I8=""),"",IF(VLOOKUP(A8,'📋 Indicateurs'!$B$2:$P$23,15,0)="bas_bon",IF(I8&lt;=VLOOKUP(A8,'📋 Indicateurs'!$B$2:$P$23,13,0),"✅ Satisfaisant",IF(I8&gt;=VLOOKUP(A8,'📋 Indicateurs'!$B$2:$P$23,14,0),"🔴 Alerte","⚠️ Vigilance")),IF(I8&gt;=VLOOKUP(A8,'📋 Indicateurs'!$B$2:$P$23,13,0),"✅ Satisfaisant",IF(I8&lt;VLOOKUP(A8,'📋 Indicateurs'!$B$2:$P$23,14,0),"🔴 Alerte","⚠️ Vigilance"))))</f>
        <v>🔴 Alerte</v>
      </c>
      <c r="K8" s="49" t="str" cm="1">
        <f t="array" ref="K8">IF(OR(A8="",I8=""),"",IFERROR(IF(VLOOKUP(A8,'📋 Indicateurs'!$B$2:$P$23,15,0)="bas_bon",IF(I8&lt;INDEX('📝 Mesures'!$I$1:$I$201,MATCH(1,('📝 Mesures'!$A$1:$A$201=A8)*('📝 Mesures'!$H$1:$H$201&lt;H8)*(ROW('📝 Mesures'!$A$1:$A$201)&lt;&gt;ROW(A8)),0)),"✅ Amélioration",IF(I8&gt;INDEX('📝 Mesures'!$I$1:$I$201,MATCH(1,('📝 Mesures'!$A$1:$A$201=A8)*('📝 Mesures'!$H$1:$H$201&lt;H8)*(ROW('📝 Mesures'!$A$1:$A$201)&lt;&gt;ROW(A8)),0)),"⚠️ Dégradation","→ Stable")),IF(I8&gt;INDEX('📝 Mesures'!$I$1:$I$201,MATCH(1,('📝 Mesures'!$A$1:$A$201=A8)*('📝 Mesures'!$H$1:$H$201&lt;H8)*(ROW('📝 Mesures'!$A$1:$A$201)&lt;&gt;ROW(A8)),0)),"✅ Amélioration",IF(I8&lt;INDEX('📝 Mesures'!$I$1:$I$201,MATCH(1,('📝 Mesures'!$A$1:$A$201=A8)*('📝 Mesures'!$H$1:$H$201&lt;H8)*(ROW('📝 Mesures'!$A$1:$A$201)&lt;&gt;ROW(A8)),0)),"⚠️ Dégradation","→ Stable"))),"— Première mesure"))</f>
        <v>✅ Amélioration</v>
      </c>
    </row>
    <row r="9" spans="1:11" x14ac:dyDescent="0.2">
      <c r="A9" s="48" t="s">
        <v>178</v>
      </c>
      <c r="B9" s="49" t="str">
        <f>IF(A9="","",INDEX('📋 Indicateurs'!$A$2:$A$23,MATCH(A9,'📋 Indicateurs'!$B$2:$B$23,0)))</f>
        <v>I16</v>
      </c>
      <c r="C9" s="49">
        <f>IF(A9="","",VLOOKUP(A9,'📋 Indicateurs'!$B$2:$P$23,2,0))</f>
        <v>3</v>
      </c>
      <c r="D9" s="50" t="str">
        <f>IF(A9="","",VLOOKUP(A9,'📋 Indicateurs'!$B$2:$P$23,3,0))</f>
        <v>3 – Vitalité</v>
      </c>
      <c r="E9" s="50" t="str">
        <f>IF(A9="","",VLOOKUP(A9,'📋 Indicateurs'!$B$2:$P$23,4,0))</f>
        <v>Score 1–5</v>
      </c>
      <c r="F9" s="49" t="str">
        <f>IF(A9="","",VLOOKUP(A9,'📋 Indicateurs'!$B$2:$P$23,5,0))</f>
        <v>Annuel</v>
      </c>
      <c r="G9" s="49" t="str">
        <f>IF(A9="","",VLOOKUP(A9,'📋 Indicateurs'!$B$2:$P$23,6,0))</f>
        <v>Enseignants</v>
      </c>
      <c r="H9" s="52">
        <v>46824</v>
      </c>
      <c r="I9" s="51">
        <v>5</v>
      </c>
      <c r="J9" s="49" t="str">
        <f>IF(OR(A9="",H9="",I9=""),"",IF(VLOOKUP(A9,'📋 Indicateurs'!$B$2:$P$23,15,0)="bas_bon",IF(I9&lt;=VLOOKUP(A9,'📋 Indicateurs'!$B$2:$P$23,13,0),"✅ Satisfaisant",IF(I9&gt;=VLOOKUP(A9,'📋 Indicateurs'!$B$2:$P$23,14,0),"🔴 Alerte","⚠️ Vigilance")),IF(I9&gt;=VLOOKUP(A9,'📋 Indicateurs'!$B$2:$P$23,13,0),"✅ Satisfaisant",IF(I9&lt;VLOOKUP(A9,'📋 Indicateurs'!$B$2:$P$23,14,0),"🔴 Alerte","⚠️ Vigilance"))))</f>
        <v>✅ Satisfaisant</v>
      </c>
      <c r="K9" s="49" t="str" cm="1">
        <f t="array" ref="K9">IF(OR(A9="",I9=""),"",IFERROR(IF(VLOOKUP(A9,'📋 Indicateurs'!$B$2:$P$23,15,0)="bas_bon",IF(I9&lt;INDEX('📝 Mesures'!$I$1:$I$201,MATCH(1,('📝 Mesures'!$A$1:$A$201=A9)*('📝 Mesures'!$H$1:$H$201&lt;H9)*(ROW('📝 Mesures'!$A$1:$A$201)&lt;&gt;ROW(A9)),0)),"✅ Amélioration",IF(I9&gt;INDEX('📝 Mesures'!$I$1:$I$201,MATCH(1,('📝 Mesures'!$A$1:$A$201=A9)*('📝 Mesures'!$H$1:$H$201&lt;H9)*(ROW('📝 Mesures'!$A$1:$A$201)&lt;&gt;ROW(A9)),0)),"⚠️ Dégradation","→ Stable")),IF(I9&gt;INDEX('📝 Mesures'!$I$1:$I$201,MATCH(1,('📝 Mesures'!$A$1:$A$201=A9)*('📝 Mesures'!$H$1:$H$201&lt;H9)*(ROW('📝 Mesures'!$A$1:$A$201)&lt;&gt;ROW(A9)),0)),"✅ Amélioration",IF(I9&lt;INDEX('📝 Mesures'!$I$1:$I$201,MATCH(1,('📝 Mesures'!$A$1:$A$201=A9)*('📝 Mesures'!$H$1:$H$201&lt;H9)*(ROW('📝 Mesures'!$A$1:$A$201)&lt;&gt;ROW(A9)),0)),"⚠️ Dégradation","→ Stable"))),"— Première mesure"))</f>
        <v>✅ Amélioration</v>
      </c>
    </row>
    <row r="10" spans="1:11" x14ac:dyDescent="0.2">
      <c r="A10" s="48" t="s">
        <v>175</v>
      </c>
      <c r="B10" s="49" t="str">
        <f>IF(A10="","",INDEX('📋 Indicateurs'!$A$2:$A$23,MATCH(A10,'📋 Indicateurs'!$B$2:$B$23,0)))</f>
        <v>I15</v>
      </c>
      <c r="C10" s="49">
        <f>IF(A10="","",VLOOKUP(A10,'📋 Indicateurs'!$B$2:$P$23,2,0))</f>
        <v>3</v>
      </c>
      <c r="D10" s="50" t="str">
        <f>IF(A10="","",VLOOKUP(A10,'📋 Indicateurs'!$B$2:$P$23,3,0))</f>
        <v>3 – Vitalité</v>
      </c>
      <c r="E10" s="50" t="str">
        <f>IF(A10="","",VLOOKUP(A10,'📋 Indicateurs'!$B$2:$P$23,4,0))</f>
        <v>Score 1–5</v>
      </c>
      <c r="F10" s="49" t="str">
        <f>IF(A10="","",VLOOKUP(A10,'📋 Indicateurs'!$B$2:$P$23,5,0))</f>
        <v>Semestriel</v>
      </c>
      <c r="G10" s="49" t="str">
        <f>IF(A10="","",VLOOKUP(A10,'📋 Indicateurs'!$B$2:$P$23,6,0))</f>
        <v>Enseignants</v>
      </c>
      <c r="H10" s="52">
        <v>46065</v>
      </c>
      <c r="I10" s="51">
        <v>5</v>
      </c>
      <c r="J10" s="49" t="str">
        <f>IF(OR(A10="",H10="",I10=""),"",IF(VLOOKUP(A10,'📋 Indicateurs'!$B$2:$P$23,15,0)="bas_bon",IF(I10&lt;=VLOOKUP(A10,'📋 Indicateurs'!$B$2:$P$23,13,0),"✅ Satisfaisant",IF(I10&gt;=VLOOKUP(A10,'📋 Indicateurs'!$B$2:$P$23,14,0),"🔴 Alerte","⚠️ Vigilance")),IF(I10&gt;=VLOOKUP(A10,'📋 Indicateurs'!$B$2:$P$23,13,0),"✅ Satisfaisant",IF(I10&lt;VLOOKUP(A10,'📋 Indicateurs'!$B$2:$P$23,14,0),"🔴 Alerte","⚠️ Vigilance"))))</f>
        <v>✅ Satisfaisant</v>
      </c>
      <c r="K10" s="49" t="str" cm="1">
        <f t="array" ref="K10">IF(OR(A10="",I10=""),"",IFERROR(IF(VLOOKUP(A10,'📋 Indicateurs'!$B$2:$P$23,15,0)="bas_bon",IF(I10&lt;INDEX('📝 Mesures'!$I$1:$I$201,MATCH(1,('📝 Mesures'!$A$1:$A$201=A10)*('📝 Mesures'!$H$1:$H$201&lt;H10)*(ROW('📝 Mesures'!$A$1:$A$201)&lt;&gt;ROW(A10)),0)),"✅ Amélioration",IF(I10&gt;INDEX('📝 Mesures'!$I$1:$I$201,MATCH(1,('📝 Mesures'!$A$1:$A$201=A10)*('📝 Mesures'!$H$1:$H$201&lt;H10)*(ROW('📝 Mesures'!$A$1:$A$201)&lt;&gt;ROW(A10)),0)),"⚠️ Dégradation","→ Stable")),IF(I10&gt;INDEX('📝 Mesures'!$I$1:$I$201,MATCH(1,('📝 Mesures'!$A$1:$A$201=A10)*('📝 Mesures'!$H$1:$H$201&lt;H10)*(ROW('📝 Mesures'!$A$1:$A$201)&lt;&gt;ROW(A10)),0)),"✅ Amélioration",IF(I10&lt;INDEX('📝 Mesures'!$I$1:$I$201,MATCH(1,('📝 Mesures'!$A$1:$A$201=A10)*('📝 Mesures'!$H$1:$H$201&lt;H10)*(ROW('📝 Mesures'!$A$1:$A$201)&lt;&gt;ROW(A10)),0)),"⚠️ Dégradation","→ Stable"))),"— Première mesure"))</f>
        <v>— Première mesure</v>
      </c>
    </row>
    <row r="11" spans="1:11" x14ac:dyDescent="0.2">
      <c r="A11" s="48" t="s">
        <v>175</v>
      </c>
      <c r="B11" s="49" t="str">
        <f>IF(A11="","",INDEX('📋 Indicateurs'!$A$2:$A$23,MATCH(A11,'📋 Indicateurs'!$B$2:$B$23,0)))</f>
        <v>I15</v>
      </c>
      <c r="C11" s="49">
        <f>IF(A11="","",VLOOKUP(A11,'📋 Indicateurs'!$B$2:$P$23,2,0))</f>
        <v>3</v>
      </c>
      <c r="D11" s="50" t="str">
        <f>IF(A11="","",VLOOKUP(A11,'📋 Indicateurs'!$B$2:$P$23,3,0))</f>
        <v>3 – Vitalité</v>
      </c>
      <c r="E11" s="50" t="str">
        <f>IF(A11="","",VLOOKUP(A11,'📋 Indicateurs'!$B$2:$P$23,4,0))</f>
        <v>Score 1–5</v>
      </c>
      <c r="F11" s="49" t="str">
        <f>IF(A11="","",VLOOKUP(A11,'📋 Indicateurs'!$B$2:$P$23,5,0))</f>
        <v>Semestriel</v>
      </c>
      <c r="G11" s="49" t="str">
        <f>IF(A11="","",VLOOKUP(A11,'📋 Indicateurs'!$B$2:$P$23,6,0))</f>
        <v>Enseignants</v>
      </c>
      <c r="H11" s="52">
        <v>46185</v>
      </c>
      <c r="I11" s="51">
        <v>1</v>
      </c>
      <c r="J11" s="49" t="str">
        <f>IF(OR(A11="",H11="",I11=""),"",IF(VLOOKUP(A11,'📋 Indicateurs'!$B$2:$P$23,15,0)="bas_bon",IF(I11&lt;=VLOOKUP(A11,'📋 Indicateurs'!$B$2:$P$23,13,0),"✅ Satisfaisant",IF(I11&gt;=VLOOKUP(A11,'📋 Indicateurs'!$B$2:$P$23,14,0),"🔴 Alerte","⚠️ Vigilance")),IF(I11&gt;=VLOOKUP(A11,'📋 Indicateurs'!$B$2:$P$23,13,0),"✅ Satisfaisant",IF(I11&lt;VLOOKUP(A11,'📋 Indicateurs'!$B$2:$P$23,14,0),"🔴 Alerte","⚠️ Vigilance"))))</f>
        <v>🔴 Alerte</v>
      </c>
      <c r="K11" s="49" t="str" cm="1">
        <f t="array" ref="K11">IF(OR(A11="",I11=""),"",IFERROR(IF(VLOOKUP(A11,'📋 Indicateurs'!$B$2:$P$23,15,0)="bas_bon",IF(I11&lt;INDEX('📝 Mesures'!$I$1:$I$201,MATCH(1,('📝 Mesures'!$A$1:$A$201=A11)*('📝 Mesures'!$H$1:$H$201&lt;H11)*(ROW('📝 Mesures'!$A$1:$A$201)&lt;&gt;ROW(A11)),0)),"✅ Amélioration",IF(I11&gt;INDEX('📝 Mesures'!$I$1:$I$201,MATCH(1,('📝 Mesures'!$A$1:$A$201=A11)*('📝 Mesures'!$H$1:$H$201&lt;H11)*(ROW('📝 Mesures'!$A$1:$A$201)&lt;&gt;ROW(A11)),0)),"⚠️ Dégradation","→ Stable")),IF(I11&gt;INDEX('📝 Mesures'!$I$1:$I$201,MATCH(1,('📝 Mesures'!$A$1:$A$201=A11)*('📝 Mesures'!$H$1:$H$201&lt;H11)*(ROW('📝 Mesures'!$A$1:$A$201)&lt;&gt;ROW(A11)),0)),"✅ Amélioration",IF(I11&lt;INDEX('📝 Mesures'!$I$1:$I$201,MATCH(1,('📝 Mesures'!$A$1:$A$201=A11)*('📝 Mesures'!$H$1:$H$201&lt;H11)*(ROW('📝 Mesures'!$A$1:$A$201)&lt;&gt;ROW(A11)),0)),"⚠️ Dégradation","→ Stable"))),"— Première mesure"))</f>
        <v>⚠️ Dégradation</v>
      </c>
    </row>
    <row r="12" spans="1:11" x14ac:dyDescent="0.2">
      <c r="A12" s="48"/>
      <c r="B12" s="49" t="str">
        <f>IF(A12="","",INDEX('📋 Indicateurs'!$A$2:$A$23,MATCH(A12,'📋 Indicateurs'!$B$2:$B$23,0)))</f>
        <v/>
      </c>
      <c r="C12" s="49" t="str">
        <f>IF(A12="","",VLOOKUP(A12,'📋 Indicateurs'!$B$2:$P$23,2,0))</f>
        <v/>
      </c>
      <c r="D12" s="50" t="str">
        <f>IF(A12="","",VLOOKUP(A12,'📋 Indicateurs'!$B$2:$P$23,3,0))</f>
        <v/>
      </c>
      <c r="E12" s="50" t="str">
        <f>IF(A12="","",VLOOKUP(A12,'📋 Indicateurs'!$B$2:$P$23,4,0))</f>
        <v/>
      </c>
      <c r="F12" s="49" t="str">
        <f>IF(A12="","",VLOOKUP(A12,'📋 Indicateurs'!$B$2:$P$23,5,0))</f>
        <v/>
      </c>
      <c r="G12" s="49" t="str">
        <f>IF(A12="","",VLOOKUP(A12,'📋 Indicateurs'!$B$2:$P$23,6,0))</f>
        <v/>
      </c>
      <c r="H12" s="52"/>
      <c r="I12" s="51"/>
      <c r="J12" s="49" t="str">
        <f>IF(OR(A12="",H12="",I12=""),"",IF(VLOOKUP(A12,'📋 Indicateurs'!$B$2:$P$23,15,0)="bas_bon",IF(I12&lt;=VLOOKUP(A12,'📋 Indicateurs'!$B$2:$P$23,13,0),"✅ Satisfaisant",IF(I12&gt;=VLOOKUP(A12,'📋 Indicateurs'!$B$2:$P$23,14,0),"🔴 Alerte","⚠️ Vigilance")),IF(I12&gt;=VLOOKUP(A12,'📋 Indicateurs'!$B$2:$P$23,13,0),"✅ Satisfaisant",IF(I12&lt;VLOOKUP(A12,'📋 Indicateurs'!$B$2:$P$23,14,0),"🔴 Alerte","⚠️ Vigilance"))))</f>
        <v/>
      </c>
      <c r="K12" s="49" t="str" cm="1">
        <f t="array" ref="K12">IF(OR(A12="",I12=""),"",IFERROR(IF(VLOOKUP(A12,'📋 Indicateurs'!$B$2:$P$23,15,0)="bas_bon",IF(I12&lt;INDEX('📝 Mesures'!$I$1:$I$201,MATCH(1,('📝 Mesures'!$A$1:$A$201=A12)*('📝 Mesures'!$H$1:$H$201&lt;H12)*(ROW('📝 Mesures'!$A$1:$A$201)&lt;&gt;ROW(A12)),0)),"✅ Amélioration",IF(I12&gt;INDEX('📝 Mesures'!$I$1:$I$201,MATCH(1,('📝 Mesures'!$A$1:$A$201=A12)*('📝 Mesures'!$H$1:$H$201&lt;H12)*(ROW('📝 Mesures'!$A$1:$A$201)&lt;&gt;ROW(A12)),0)),"⚠️ Dégradation","→ Stable")),IF(I12&gt;INDEX('📝 Mesures'!$I$1:$I$201,MATCH(1,('📝 Mesures'!$A$1:$A$201=A12)*('📝 Mesures'!$H$1:$H$201&lt;H12)*(ROW('📝 Mesures'!$A$1:$A$201)&lt;&gt;ROW(A12)),0)),"✅ Amélioration",IF(I12&lt;INDEX('📝 Mesures'!$I$1:$I$201,MATCH(1,('📝 Mesures'!$A$1:$A$201=A12)*('📝 Mesures'!$H$1:$H$201&lt;H12)*(ROW('📝 Mesures'!$A$1:$A$201)&lt;&gt;ROW(A12)),0)),"⚠️ Dégradation","→ Stable"))),"— Première mesure"))</f>
        <v/>
      </c>
    </row>
    <row r="13" spans="1:11" x14ac:dyDescent="0.2">
      <c r="A13" s="48"/>
      <c r="B13" s="49" t="str">
        <f>IF(A13="","",INDEX('📋 Indicateurs'!$A$2:$A$23,MATCH(A13,'📋 Indicateurs'!$B$2:$B$23,0)))</f>
        <v/>
      </c>
      <c r="C13" s="49" t="str">
        <f>IF(A13="","",VLOOKUP(A13,'📋 Indicateurs'!$B$2:$P$23,2,0))</f>
        <v/>
      </c>
      <c r="D13" s="50" t="str">
        <f>IF(A13="","",VLOOKUP(A13,'📋 Indicateurs'!$B$2:$P$23,3,0))</f>
        <v/>
      </c>
      <c r="E13" s="50" t="str">
        <f>IF(A13="","",VLOOKUP(A13,'📋 Indicateurs'!$B$2:$P$23,4,0))</f>
        <v/>
      </c>
      <c r="F13" s="49" t="str">
        <f>IF(A13="","",VLOOKUP(A13,'📋 Indicateurs'!$B$2:$P$23,5,0))</f>
        <v/>
      </c>
      <c r="G13" s="49" t="str">
        <f>IF(A13="","",VLOOKUP(A13,'📋 Indicateurs'!$B$2:$P$23,6,0))</f>
        <v/>
      </c>
      <c r="H13" s="52"/>
      <c r="I13" s="51"/>
      <c r="J13" s="49" t="str">
        <f>IF(OR(A13="",H13="",I13=""),"",IF(VLOOKUP(A13,'📋 Indicateurs'!$B$2:$P$23,15,0)="bas_bon",IF(I13&lt;=VLOOKUP(A13,'📋 Indicateurs'!$B$2:$P$23,13,0),"✅ Satisfaisant",IF(I13&gt;=VLOOKUP(A13,'📋 Indicateurs'!$B$2:$P$23,14,0),"🔴 Alerte","⚠️ Vigilance")),IF(I13&gt;=VLOOKUP(A13,'📋 Indicateurs'!$B$2:$P$23,13,0),"✅ Satisfaisant",IF(I13&lt;VLOOKUP(A13,'📋 Indicateurs'!$B$2:$P$23,14,0),"🔴 Alerte","⚠️ Vigilance"))))</f>
        <v/>
      </c>
      <c r="K13" s="49" t="str" cm="1">
        <f t="array" ref="K13">IF(OR(A13="",I13=""),"",IFERROR(IF(VLOOKUP(A13,'📋 Indicateurs'!$B$2:$P$23,15,0)="bas_bon",IF(I13&lt;INDEX('📝 Mesures'!$I$1:$I$201,MATCH(1,('📝 Mesures'!$A$1:$A$201=A13)*('📝 Mesures'!$H$1:$H$201&lt;H13)*(ROW('📝 Mesures'!$A$1:$A$201)&lt;&gt;ROW(A13)),0)),"✅ Amélioration",IF(I13&gt;INDEX('📝 Mesures'!$I$1:$I$201,MATCH(1,('📝 Mesures'!$A$1:$A$201=A13)*('📝 Mesures'!$H$1:$H$201&lt;H13)*(ROW('📝 Mesures'!$A$1:$A$201)&lt;&gt;ROW(A13)),0)),"⚠️ Dégradation","→ Stable")),IF(I13&gt;INDEX('📝 Mesures'!$I$1:$I$201,MATCH(1,('📝 Mesures'!$A$1:$A$201=A13)*('📝 Mesures'!$H$1:$H$201&lt;H13)*(ROW('📝 Mesures'!$A$1:$A$201)&lt;&gt;ROW(A13)),0)),"✅ Amélioration",IF(I13&lt;INDEX('📝 Mesures'!$I$1:$I$201,MATCH(1,('📝 Mesures'!$A$1:$A$201=A13)*('📝 Mesures'!$H$1:$H$201&lt;H13)*(ROW('📝 Mesures'!$A$1:$A$201)&lt;&gt;ROW(A13)),0)),"⚠️ Dégradation","→ Stable"))),"— Première mesure"))</f>
        <v/>
      </c>
    </row>
    <row r="14" spans="1:11" x14ac:dyDescent="0.2">
      <c r="A14" s="48"/>
      <c r="B14" s="49" t="str">
        <f>IF(A14="","",INDEX('📋 Indicateurs'!$A$2:$A$23,MATCH(A14,'📋 Indicateurs'!$B$2:$B$23,0)))</f>
        <v/>
      </c>
      <c r="C14" s="49" t="str">
        <f>IF(A14="","",VLOOKUP(A14,'📋 Indicateurs'!$B$2:$P$23,2,0))</f>
        <v/>
      </c>
      <c r="D14" s="50" t="str">
        <f>IF(A14="","",VLOOKUP(A14,'📋 Indicateurs'!$B$2:$P$23,3,0))</f>
        <v/>
      </c>
      <c r="E14" s="50" t="str">
        <f>IF(A14="","",VLOOKUP(A14,'📋 Indicateurs'!$B$2:$P$23,4,0))</f>
        <v/>
      </c>
      <c r="F14" s="49" t="str">
        <f>IF(A14="","",VLOOKUP(A14,'📋 Indicateurs'!$B$2:$P$23,5,0))</f>
        <v/>
      </c>
      <c r="G14" s="49" t="str">
        <f>IF(A14="","",VLOOKUP(A14,'📋 Indicateurs'!$B$2:$P$23,6,0))</f>
        <v/>
      </c>
      <c r="H14" s="52"/>
      <c r="I14" s="51"/>
      <c r="J14" s="49" t="str">
        <f>IF(OR(A14="",H14="",I14=""),"",IF(VLOOKUP(A14,'📋 Indicateurs'!$B$2:$P$23,15,0)="bas_bon",IF(I14&lt;=VLOOKUP(A14,'📋 Indicateurs'!$B$2:$P$23,13,0),"✅ Satisfaisant",IF(I14&gt;=VLOOKUP(A14,'📋 Indicateurs'!$B$2:$P$23,14,0),"🔴 Alerte","⚠️ Vigilance")),IF(I14&gt;=VLOOKUP(A14,'📋 Indicateurs'!$B$2:$P$23,13,0),"✅ Satisfaisant",IF(I14&lt;VLOOKUP(A14,'📋 Indicateurs'!$B$2:$P$23,14,0),"🔴 Alerte","⚠️ Vigilance"))))</f>
        <v/>
      </c>
      <c r="K14" s="49" t="str" cm="1">
        <f t="array" ref="K14">IF(OR(A14="",I14=""),"",IFERROR(IF(VLOOKUP(A14,'📋 Indicateurs'!$B$2:$P$23,15,0)="bas_bon",IF(I14&lt;INDEX('📝 Mesures'!$I$1:$I$201,MATCH(1,('📝 Mesures'!$A$1:$A$201=A14)*('📝 Mesures'!$H$1:$H$201&lt;H14)*(ROW('📝 Mesures'!$A$1:$A$201)&lt;&gt;ROW(A14)),0)),"✅ Amélioration",IF(I14&gt;INDEX('📝 Mesures'!$I$1:$I$201,MATCH(1,('📝 Mesures'!$A$1:$A$201=A14)*('📝 Mesures'!$H$1:$H$201&lt;H14)*(ROW('📝 Mesures'!$A$1:$A$201)&lt;&gt;ROW(A14)),0)),"⚠️ Dégradation","→ Stable")),IF(I14&gt;INDEX('📝 Mesures'!$I$1:$I$201,MATCH(1,('📝 Mesures'!$A$1:$A$201=A14)*('📝 Mesures'!$H$1:$H$201&lt;H14)*(ROW('📝 Mesures'!$A$1:$A$201)&lt;&gt;ROW(A14)),0)),"✅ Amélioration",IF(I14&lt;INDEX('📝 Mesures'!$I$1:$I$201,MATCH(1,('📝 Mesures'!$A$1:$A$201=A14)*('📝 Mesures'!$H$1:$H$201&lt;H14)*(ROW('📝 Mesures'!$A$1:$A$201)&lt;&gt;ROW(A14)),0)),"⚠️ Dégradation","→ Stable"))),"— Première mesure"))</f>
        <v/>
      </c>
    </row>
    <row r="15" spans="1:11" x14ac:dyDescent="0.2">
      <c r="A15" s="48"/>
      <c r="B15" s="49" t="str">
        <f>IF(A15="","",INDEX('📋 Indicateurs'!$A$2:$A$23,MATCH(A15,'📋 Indicateurs'!$B$2:$B$23,0)))</f>
        <v/>
      </c>
      <c r="C15" s="49" t="str">
        <f>IF(A15="","",VLOOKUP(A15,'📋 Indicateurs'!$B$2:$P$23,2,0))</f>
        <v/>
      </c>
      <c r="D15" s="50" t="str">
        <f>IF(A15="","",VLOOKUP(A15,'📋 Indicateurs'!$B$2:$P$23,3,0))</f>
        <v/>
      </c>
      <c r="E15" s="50" t="str">
        <f>IF(A15="","",VLOOKUP(A15,'📋 Indicateurs'!$B$2:$P$23,4,0))</f>
        <v/>
      </c>
      <c r="F15" s="49" t="str">
        <f>IF(A15="","",VLOOKUP(A15,'📋 Indicateurs'!$B$2:$P$23,5,0))</f>
        <v/>
      </c>
      <c r="G15" s="49" t="str">
        <f>IF(A15="","",VLOOKUP(A15,'📋 Indicateurs'!$B$2:$P$23,6,0))</f>
        <v/>
      </c>
      <c r="H15" s="52"/>
      <c r="I15" s="51"/>
      <c r="J15" s="49" t="str">
        <f>IF(OR(A15="",H15="",I15=""),"",IF(VLOOKUP(A15,'📋 Indicateurs'!$B$2:$P$23,15,0)="bas_bon",IF(I15&lt;=VLOOKUP(A15,'📋 Indicateurs'!$B$2:$P$23,13,0),"✅ Satisfaisant",IF(I15&gt;=VLOOKUP(A15,'📋 Indicateurs'!$B$2:$P$23,14,0),"🔴 Alerte","⚠️ Vigilance")),IF(I15&gt;=VLOOKUP(A15,'📋 Indicateurs'!$B$2:$P$23,13,0),"✅ Satisfaisant",IF(I15&lt;VLOOKUP(A15,'📋 Indicateurs'!$B$2:$P$23,14,0),"🔴 Alerte","⚠️ Vigilance"))))</f>
        <v/>
      </c>
      <c r="K15" s="49" t="str" cm="1">
        <f t="array" ref="K15">IF(OR(A15="",I15=""),"",IFERROR(IF(VLOOKUP(A15,'📋 Indicateurs'!$B$2:$P$23,15,0)="bas_bon",IF(I15&lt;INDEX('📝 Mesures'!$I$1:$I$201,MATCH(1,('📝 Mesures'!$A$1:$A$201=A15)*('📝 Mesures'!$H$1:$H$201&lt;H15)*(ROW('📝 Mesures'!$A$1:$A$201)&lt;&gt;ROW(A15)),0)),"✅ Amélioration",IF(I15&gt;INDEX('📝 Mesures'!$I$1:$I$201,MATCH(1,('📝 Mesures'!$A$1:$A$201=A15)*('📝 Mesures'!$H$1:$H$201&lt;H15)*(ROW('📝 Mesures'!$A$1:$A$201)&lt;&gt;ROW(A15)),0)),"⚠️ Dégradation","→ Stable")),IF(I15&gt;INDEX('📝 Mesures'!$I$1:$I$201,MATCH(1,('📝 Mesures'!$A$1:$A$201=A15)*('📝 Mesures'!$H$1:$H$201&lt;H15)*(ROW('📝 Mesures'!$A$1:$A$201)&lt;&gt;ROW(A15)),0)),"✅ Amélioration",IF(I15&lt;INDEX('📝 Mesures'!$I$1:$I$201,MATCH(1,('📝 Mesures'!$A$1:$A$201=A15)*('📝 Mesures'!$H$1:$H$201&lt;H15)*(ROW('📝 Mesures'!$A$1:$A$201)&lt;&gt;ROW(A15)),0)),"⚠️ Dégradation","→ Stable"))),"— Première mesure"))</f>
        <v/>
      </c>
    </row>
    <row r="16" spans="1:11" x14ac:dyDescent="0.2">
      <c r="A16" s="48"/>
      <c r="B16" s="49" t="str">
        <f>IF(A16="","",INDEX('📋 Indicateurs'!$A$2:$A$23,MATCH(A16,'📋 Indicateurs'!$B$2:$B$23,0)))</f>
        <v/>
      </c>
      <c r="C16" s="49" t="str">
        <f>IF(A16="","",VLOOKUP(A16,'📋 Indicateurs'!$B$2:$P$23,2,0))</f>
        <v/>
      </c>
      <c r="D16" s="50" t="str">
        <f>IF(A16="","",VLOOKUP(A16,'📋 Indicateurs'!$B$2:$P$23,3,0))</f>
        <v/>
      </c>
      <c r="E16" s="50" t="str">
        <f>IF(A16="","",VLOOKUP(A16,'📋 Indicateurs'!$B$2:$P$23,4,0))</f>
        <v/>
      </c>
      <c r="F16" s="49" t="str">
        <f>IF(A16="","",VLOOKUP(A16,'📋 Indicateurs'!$B$2:$P$23,5,0))</f>
        <v/>
      </c>
      <c r="G16" s="49" t="str">
        <f>IF(A16="","",VLOOKUP(A16,'📋 Indicateurs'!$B$2:$P$23,6,0))</f>
        <v/>
      </c>
      <c r="H16" s="52"/>
      <c r="I16" s="51"/>
      <c r="J16" s="49" t="str">
        <f>IF(OR(A16="",H16="",I16=""),"",IF(VLOOKUP(A16,'📋 Indicateurs'!$B$2:$P$23,15,0)="bas_bon",IF(I16&lt;=VLOOKUP(A16,'📋 Indicateurs'!$B$2:$P$23,13,0),"✅ Satisfaisant",IF(I16&gt;=VLOOKUP(A16,'📋 Indicateurs'!$B$2:$P$23,14,0),"🔴 Alerte","⚠️ Vigilance")),IF(I16&gt;=VLOOKUP(A16,'📋 Indicateurs'!$B$2:$P$23,13,0),"✅ Satisfaisant",IF(I16&lt;VLOOKUP(A16,'📋 Indicateurs'!$B$2:$P$23,14,0),"🔴 Alerte","⚠️ Vigilance"))))</f>
        <v/>
      </c>
      <c r="K16" s="49" t="str" cm="1">
        <f t="array" ref="K16">IF(OR(A16="",I16=""),"",IFERROR(IF(VLOOKUP(A16,'📋 Indicateurs'!$B$2:$P$23,15,0)="bas_bon",IF(I16&lt;INDEX('📝 Mesures'!$I$1:$I$201,MATCH(1,('📝 Mesures'!$A$1:$A$201=A16)*('📝 Mesures'!$H$1:$H$201&lt;H16)*(ROW('📝 Mesures'!$A$1:$A$201)&lt;&gt;ROW(A16)),0)),"✅ Amélioration",IF(I16&gt;INDEX('📝 Mesures'!$I$1:$I$201,MATCH(1,('📝 Mesures'!$A$1:$A$201=A16)*('📝 Mesures'!$H$1:$H$201&lt;H16)*(ROW('📝 Mesures'!$A$1:$A$201)&lt;&gt;ROW(A16)),0)),"⚠️ Dégradation","→ Stable")),IF(I16&gt;INDEX('📝 Mesures'!$I$1:$I$201,MATCH(1,('📝 Mesures'!$A$1:$A$201=A16)*('📝 Mesures'!$H$1:$H$201&lt;H16)*(ROW('📝 Mesures'!$A$1:$A$201)&lt;&gt;ROW(A16)),0)),"✅ Amélioration",IF(I16&lt;INDEX('📝 Mesures'!$I$1:$I$201,MATCH(1,('📝 Mesures'!$A$1:$A$201=A16)*('📝 Mesures'!$H$1:$H$201&lt;H16)*(ROW('📝 Mesures'!$A$1:$A$201)&lt;&gt;ROW(A16)),0)),"⚠️ Dégradation","→ Stable"))),"— Première mesure"))</f>
        <v/>
      </c>
    </row>
    <row r="17" spans="1:11" x14ac:dyDescent="0.2">
      <c r="A17" s="48"/>
      <c r="B17" s="49" t="str">
        <f>IF(A17="","",INDEX('📋 Indicateurs'!$A$2:$A$23,MATCH(A17,'📋 Indicateurs'!$B$2:$B$23,0)))</f>
        <v/>
      </c>
      <c r="C17" s="49" t="str">
        <f>IF(A17="","",VLOOKUP(A17,'📋 Indicateurs'!$B$2:$P$23,2,0))</f>
        <v/>
      </c>
      <c r="D17" s="50" t="str">
        <f>IF(A17="","",VLOOKUP(A17,'📋 Indicateurs'!$B$2:$P$23,3,0))</f>
        <v/>
      </c>
      <c r="E17" s="50" t="str">
        <f>IF(A17="","",VLOOKUP(A17,'📋 Indicateurs'!$B$2:$P$23,4,0))</f>
        <v/>
      </c>
      <c r="F17" s="49" t="str">
        <f>IF(A17="","",VLOOKUP(A17,'📋 Indicateurs'!$B$2:$P$23,5,0))</f>
        <v/>
      </c>
      <c r="G17" s="49" t="str">
        <f>IF(A17="","",VLOOKUP(A17,'📋 Indicateurs'!$B$2:$P$23,6,0))</f>
        <v/>
      </c>
      <c r="H17" s="52"/>
      <c r="I17" s="51"/>
      <c r="J17" s="49" t="str">
        <f>IF(OR(A17="",H17="",I17=""),"",IF(VLOOKUP(A17,'📋 Indicateurs'!$B$2:$P$23,15,0)="bas_bon",IF(I17&lt;=VLOOKUP(A17,'📋 Indicateurs'!$B$2:$P$23,13,0),"✅ Satisfaisant",IF(I17&gt;=VLOOKUP(A17,'📋 Indicateurs'!$B$2:$P$23,14,0),"🔴 Alerte","⚠️ Vigilance")),IF(I17&gt;=VLOOKUP(A17,'📋 Indicateurs'!$B$2:$P$23,13,0),"✅ Satisfaisant",IF(I17&lt;VLOOKUP(A17,'📋 Indicateurs'!$B$2:$P$23,14,0),"🔴 Alerte","⚠️ Vigilance"))))</f>
        <v/>
      </c>
      <c r="K17" s="49" t="str" cm="1">
        <f t="array" ref="K17">IF(OR(A17="",I17=""),"",IFERROR(IF(VLOOKUP(A17,'📋 Indicateurs'!$B$2:$P$23,15,0)="bas_bon",IF(I17&lt;INDEX('📝 Mesures'!$I$1:$I$201,MATCH(1,('📝 Mesures'!$A$1:$A$201=A17)*('📝 Mesures'!$H$1:$H$201&lt;H17)*(ROW('📝 Mesures'!$A$1:$A$201)&lt;&gt;ROW(A17)),0)),"✅ Amélioration",IF(I17&gt;INDEX('📝 Mesures'!$I$1:$I$201,MATCH(1,('📝 Mesures'!$A$1:$A$201=A17)*('📝 Mesures'!$H$1:$H$201&lt;H17)*(ROW('📝 Mesures'!$A$1:$A$201)&lt;&gt;ROW(A17)),0)),"⚠️ Dégradation","→ Stable")),IF(I17&gt;INDEX('📝 Mesures'!$I$1:$I$201,MATCH(1,('📝 Mesures'!$A$1:$A$201=A17)*('📝 Mesures'!$H$1:$H$201&lt;H17)*(ROW('📝 Mesures'!$A$1:$A$201)&lt;&gt;ROW(A17)),0)),"✅ Amélioration",IF(I17&lt;INDEX('📝 Mesures'!$I$1:$I$201,MATCH(1,('📝 Mesures'!$A$1:$A$201=A17)*('📝 Mesures'!$H$1:$H$201&lt;H17)*(ROW('📝 Mesures'!$A$1:$A$201)&lt;&gt;ROW(A17)),0)),"⚠️ Dégradation","→ Stable"))),"— Première mesure"))</f>
        <v/>
      </c>
    </row>
    <row r="18" spans="1:11" x14ac:dyDescent="0.2">
      <c r="A18" s="48"/>
      <c r="B18" s="49" t="str">
        <f>IF(A18="","",INDEX('📋 Indicateurs'!$A$2:$A$23,MATCH(A18,'📋 Indicateurs'!$B$2:$B$23,0)))</f>
        <v/>
      </c>
      <c r="C18" s="49" t="str">
        <f>IF(A18="","",VLOOKUP(A18,'📋 Indicateurs'!$B$2:$P$23,2,0))</f>
        <v/>
      </c>
      <c r="D18" s="50" t="str">
        <f>IF(A18="","",VLOOKUP(A18,'📋 Indicateurs'!$B$2:$P$23,3,0))</f>
        <v/>
      </c>
      <c r="E18" s="50" t="str">
        <f>IF(A18="","",VLOOKUP(A18,'📋 Indicateurs'!$B$2:$P$23,4,0))</f>
        <v/>
      </c>
      <c r="F18" s="49" t="str">
        <f>IF(A18="","",VLOOKUP(A18,'📋 Indicateurs'!$B$2:$P$23,5,0))</f>
        <v/>
      </c>
      <c r="G18" s="49" t="str">
        <f>IF(A18="","",VLOOKUP(A18,'📋 Indicateurs'!$B$2:$P$23,6,0))</f>
        <v/>
      </c>
      <c r="H18" s="52"/>
      <c r="I18" s="51"/>
      <c r="J18" s="49" t="str">
        <f>IF(OR(A18="",H18="",I18=""),"",IF(VLOOKUP(A18,'📋 Indicateurs'!$B$2:$P$23,15,0)="bas_bon",IF(I18&lt;=VLOOKUP(A18,'📋 Indicateurs'!$B$2:$P$23,13,0),"✅ Satisfaisant",IF(I18&gt;=VLOOKUP(A18,'📋 Indicateurs'!$B$2:$P$23,14,0),"🔴 Alerte","⚠️ Vigilance")),IF(I18&gt;=VLOOKUP(A18,'📋 Indicateurs'!$B$2:$P$23,13,0),"✅ Satisfaisant",IF(I18&lt;VLOOKUP(A18,'📋 Indicateurs'!$B$2:$P$23,14,0),"🔴 Alerte","⚠️ Vigilance"))))</f>
        <v/>
      </c>
      <c r="K18" s="49" t="str" cm="1">
        <f t="array" ref="K18">IF(OR(A18="",I18=""),"",IFERROR(IF(VLOOKUP(A18,'📋 Indicateurs'!$B$2:$P$23,15,0)="bas_bon",IF(I18&lt;INDEX('📝 Mesures'!$I$1:$I$201,MATCH(1,('📝 Mesures'!$A$1:$A$201=A18)*('📝 Mesures'!$H$1:$H$201&lt;H18)*(ROW('📝 Mesures'!$A$1:$A$201)&lt;&gt;ROW(A18)),0)),"✅ Amélioration",IF(I18&gt;INDEX('📝 Mesures'!$I$1:$I$201,MATCH(1,('📝 Mesures'!$A$1:$A$201=A18)*('📝 Mesures'!$H$1:$H$201&lt;H18)*(ROW('📝 Mesures'!$A$1:$A$201)&lt;&gt;ROW(A18)),0)),"⚠️ Dégradation","→ Stable")),IF(I18&gt;INDEX('📝 Mesures'!$I$1:$I$201,MATCH(1,('📝 Mesures'!$A$1:$A$201=A18)*('📝 Mesures'!$H$1:$H$201&lt;H18)*(ROW('📝 Mesures'!$A$1:$A$201)&lt;&gt;ROW(A18)),0)),"✅ Amélioration",IF(I18&lt;INDEX('📝 Mesures'!$I$1:$I$201,MATCH(1,('📝 Mesures'!$A$1:$A$201=A18)*('📝 Mesures'!$H$1:$H$201&lt;H18)*(ROW('📝 Mesures'!$A$1:$A$201)&lt;&gt;ROW(A18)),0)),"⚠️ Dégradation","→ Stable"))),"— Première mesure"))</f>
        <v/>
      </c>
    </row>
    <row r="19" spans="1:11" x14ac:dyDescent="0.2">
      <c r="A19" s="48"/>
      <c r="B19" s="49" t="str">
        <f>IF(A19="","",INDEX('📋 Indicateurs'!$A$2:$A$23,MATCH(A19,'📋 Indicateurs'!$B$2:$B$23,0)))</f>
        <v/>
      </c>
      <c r="C19" s="49" t="str">
        <f>IF(A19="","",VLOOKUP(A19,'📋 Indicateurs'!$B$2:$P$23,2,0))</f>
        <v/>
      </c>
      <c r="D19" s="50" t="str">
        <f>IF(A19="","",VLOOKUP(A19,'📋 Indicateurs'!$B$2:$P$23,3,0))</f>
        <v/>
      </c>
      <c r="E19" s="50" t="str">
        <f>IF(A19="","",VLOOKUP(A19,'📋 Indicateurs'!$B$2:$P$23,4,0))</f>
        <v/>
      </c>
      <c r="F19" s="49" t="str">
        <f>IF(A19="","",VLOOKUP(A19,'📋 Indicateurs'!$B$2:$P$23,5,0))</f>
        <v/>
      </c>
      <c r="G19" s="49" t="str">
        <f>IF(A19="","",VLOOKUP(A19,'📋 Indicateurs'!$B$2:$P$23,6,0))</f>
        <v/>
      </c>
      <c r="H19" s="52"/>
      <c r="I19" s="51"/>
      <c r="J19" s="49" t="str">
        <f>IF(OR(A19="",H19="",I19=""),"",IF(VLOOKUP(A19,'📋 Indicateurs'!$B$2:$P$23,15,0)="bas_bon",IF(I19&lt;=VLOOKUP(A19,'📋 Indicateurs'!$B$2:$P$23,13,0),"✅ Satisfaisant",IF(I19&gt;=VLOOKUP(A19,'📋 Indicateurs'!$B$2:$P$23,14,0),"🔴 Alerte","⚠️ Vigilance")),IF(I19&gt;=VLOOKUP(A19,'📋 Indicateurs'!$B$2:$P$23,13,0),"✅ Satisfaisant",IF(I19&lt;VLOOKUP(A19,'📋 Indicateurs'!$B$2:$P$23,14,0),"🔴 Alerte","⚠️ Vigilance"))))</f>
        <v/>
      </c>
      <c r="K19" s="49" t="str" cm="1">
        <f t="array" ref="K19">IF(OR(A19="",I19=""),"",IFERROR(IF(VLOOKUP(A19,'📋 Indicateurs'!$B$2:$P$23,15,0)="bas_bon",IF(I19&lt;INDEX('📝 Mesures'!$I$1:$I$201,MATCH(1,('📝 Mesures'!$A$1:$A$201=A19)*('📝 Mesures'!$H$1:$H$201&lt;H19)*(ROW('📝 Mesures'!$A$1:$A$201)&lt;&gt;ROW(A19)),0)),"✅ Amélioration",IF(I19&gt;INDEX('📝 Mesures'!$I$1:$I$201,MATCH(1,('📝 Mesures'!$A$1:$A$201=A19)*('📝 Mesures'!$H$1:$H$201&lt;H19)*(ROW('📝 Mesures'!$A$1:$A$201)&lt;&gt;ROW(A19)),0)),"⚠️ Dégradation","→ Stable")),IF(I19&gt;INDEX('📝 Mesures'!$I$1:$I$201,MATCH(1,('📝 Mesures'!$A$1:$A$201=A19)*('📝 Mesures'!$H$1:$H$201&lt;H19)*(ROW('📝 Mesures'!$A$1:$A$201)&lt;&gt;ROW(A19)),0)),"✅ Amélioration",IF(I19&lt;INDEX('📝 Mesures'!$I$1:$I$201,MATCH(1,('📝 Mesures'!$A$1:$A$201=A19)*('📝 Mesures'!$H$1:$H$201&lt;H19)*(ROW('📝 Mesures'!$A$1:$A$201)&lt;&gt;ROW(A19)),0)),"⚠️ Dégradation","→ Stable"))),"— Première mesure"))</f>
        <v/>
      </c>
    </row>
    <row r="20" spans="1:11" x14ac:dyDescent="0.2">
      <c r="A20" s="48"/>
      <c r="B20" s="49" t="str">
        <f>IF(A20="","",INDEX('📋 Indicateurs'!$A$2:$A$23,MATCH(A20,'📋 Indicateurs'!$B$2:$B$23,0)))</f>
        <v/>
      </c>
      <c r="C20" s="49" t="str">
        <f>IF(A20="","",VLOOKUP(A20,'📋 Indicateurs'!$B$2:$P$23,2,0))</f>
        <v/>
      </c>
      <c r="D20" s="50" t="str">
        <f>IF(A20="","",VLOOKUP(A20,'📋 Indicateurs'!$B$2:$P$23,3,0))</f>
        <v/>
      </c>
      <c r="E20" s="50" t="str">
        <f>IF(A20="","",VLOOKUP(A20,'📋 Indicateurs'!$B$2:$P$23,4,0))</f>
        <v/>
      </c>
      <c r="F20" s="49" t="str">
        <f>IF(A20="","",VLOOKUP(A20,'📋 Indicateurs'!$B$2:$P$23,5,0))</f>
        <v/>
      </c>
      <c r="G20" s="49" t="str">
        <f>IF(A20="","",VLOOKUP(A20,'📋 Indicateurs'!$B$2:$P$23,6,0))</f>
        <v/>
      </c>
      <c r="H20" s="52"/>
      <c r="I20" s="51"/>
      <c r="J20" s="49" t="str">
        <f>IF(OR(A20="",H20="",I20=""),"",IF(VLOOKUP(A20,'📋 Indicateurs'!$B$2:$P$23,15,0)="bas_bon",IF(I20&lt;=VLOOKUP(A20,'📋 Indicateurs'!$B$2:$P$23,13,0),"✅ Satisfaisant",IF(I20&gt;=VLOOKUP(A20,'📋 Indicateurs'!$B$2:$P$23,14,0),"🔴 Alerte","⚠️ Vigilance")),IF(I20&gt;=VLOOKUP(A20,'📋 Indicateurs'!$B$2:$P$23,13,0),"✅ Satisfaisant",IF(I20&lt;VLOOKUP(A20,'📋 Indicateurs'!$B$2:$P$23,14,0),"🔴 Alerte","⚠️ Vigilance"))))</f>
        <v/>
      </c>
      <c r="K20" s="49" t="str" cm="1">
        <f t="array" ref="K20">IF(OR(A20="",I20=""),"",IFERROR(IF(VLOOKUP(A20,'📋 Indicateurs'!$B$2:$P$23,15,0)="bas_bon",IF(I20&lt;INDEX('📝 Mesures'!$I$1:$I$201,MATCH(1,('📝 Mesures'!$A$1:$A$201=A20)*('📝 Mesures'!$H$1:$H$201&lt;H20)*(ROW('📝 Mesures'!$A$1:$A$201)&lt;&gt;ROW(A20)),0)),"✅ Amélioration",IF(I20&gt;INDEX('📝 Mesures'!$I$1:$I$201,MATCH(1,('📝 Mesures'!$A$1:$A$201=A20)*('📝 Mesures'!$H$1:$H$201&lt;H20)*(ROW('📝 Mesures'!$A$1:$A$201)&lt;&gt;ROW(A20)),0)),"⚠️ Dégradation","→ Stable")),IF(I20&gt;INDEX('📝 Mesures'!$I$1:$I$201,MATCH(1,('📝 Mesures'!$A$1:$A$201=A20)*('📝 Mesures'!$H$1:$H$201&lt;H20)*(ROW('📝 Mesures'!$A$1:$A$201)&lt;&gt;ROW(A20)),0)),"✅ Amélioration",IF(I20&lt;INDEX('📝 Mesures'!$I$1:$I$201,MATCH(1,('📝 Mesures'!$A$1:$A$201=A20)*('📝 Mesures'!$H$1:$H$201&lt;H20)*(ROW('📝 Mesures'!$A$1:$A$201)&lt;&gt;ROW(A20)),0)),"⚠️ Dégradation","→ Stable"))),"— Première mesure"))</f>
        <v/>
      </c>
    </row>
    <row r="21" spans="1:11" x14ac:dyDescent="0.2">
      <c r="A21" s="48"/>
      <c r="B21" s="49" t="str">
        <f>IF(A21="","",INDEX('📋 Indicateurs'!$A$2:$A$23,MATCH(A21,'📋 Indicateurs'!$B$2:$B$23,0)))</f>
        <v/>
      </c>
      <c r="C21" s="49" t="str">
        <f>IF(A21="","",VLOOKUP(A21,'📋 Indicateurs'!$B$2:$P$23,2,0))</f>
        <v/>
      </c>
      <c r="D21" s="50" t="str">
        <f>IF(A21="","",VLOOKUP(A21,'📋 Indicateurs'!$B$2:$P$23,3,0))</f>
        <v/>
      </c>
      <c r="E21" s="50" t="str">
        <f>IF(A21="","",VLOOKUP(A21,'📋 Indicateurs'!$B$2:$P$23,4,0))</f>
        <v/>
      </c>
      <c r="F21" s="49" t="str">
        <f>IF(A21="","",VLOOKUP(A21,'📋 Indicateurs'!$B$2:$P$23,5,0))</f>
        <v/>
      </c>
      <c r="G21" s="49" t="str">
        <f>IF(A21="","",VLOOKUP(A21,'📋 Indicateurs'!$B$2:$P$23,6,0))</f>
        <v/>
      </c>
      <c r="H21" s="52"/>
      <c r="I21" s="51"/>
      <c r="J21" s="49" t="str">
        <f>IF(OR(A21="",H21="",I21=""),"",IF(VLOOKUP(A21,'📋 Indicateurs'!$B$2:$P$23,15,0)="bas_bon",IF(I21&lt;=VLOOKUP(A21,'📋 Indicateurs'!$B$2:$P$23,13,0),"✅ Satisfaisant",IF(I21&gt;=VLOOKUP(A21,'📋 Indicateurs'!$B$2:$P$23,14,0),"🔴 Alerte","⚠️ Vigilance")),IF(I21&gt;=VLOOKUP(A21,'📋 Indicateurs'!$B$2:$P$23,13,0),"✅ Satisfaisant",IF(I21&lt;VLOOKUP(A21,'📋 Indicateurs'!$B$2:$P$23,14,0),"🔴 Alerte","⚠️ Vigilance"))))</f>
        <v/>
      </c>
      <c r="K21" s="49" t="str" cm="1">
        <f t="array" ref="K21">IF(OR(A21="",I21=""),"",IFERROR(IF(VLOOKUP(A21,'📋 Indicateurs'!$B$2:$P$23,15,0)="bas_bon",IF(I21&lt;INDEX('📝 Mesures'!$I$1:$I$201,MATCH(1,('📝 Mesures'!$A$1:$A$201=A21)*('📝 Mesures'!$H$1:$H$201&lt;H21)*(ROW('📝 Mesures'!$A$1:$A$201)&lt;&gt;ROW(A21)),0)),"✅ Amélioration",IF(I21&gt;INDEX('📝 Mesures'!$I$1:$I$201,MATCH(1,('📝 Mesures'!$A$1:$A$201=A21)*('📝 Mesures'!$H$1:$H$201&lt;H21)*(ROW('📝 Mesures'!$A$1:$A$201)&lt;&gt;ROW(A21)),0)),"⚠️ Dégradation","→ Stable")),IF(I21&gt;INDEX('📝 Mesures'!$I$1:$I$201,MATCH(1,('📝 Mesures'!$A$1:$A$201=A21)*('📝 Mesures'!$H$1:$H$201&lt;H21)*(ROW('📝 Mesures'!$A$1:$A$201)&lt;&gt;ROW(A21)),0)),"✅ Amélioration",IF(I21&lt;INDEX('📝 Mesures'!$I$1:$I$201,MATCH(1,('📝 Mesures'!$A$1:$A$201=A21)*('📝 Mesures'!$H$1:$H$201&lt;H21)*(ROW('📝 Mesures'!$A$1:$A$201)&lt;&gt;ROW(A21)),0)),"⚠️ Dégradation","→ Stable"))),"— Première mesure"))</f>
        <v/>
      </c>
    </row>
    <row r="22" spans="1:11" x14ac:dyDescent="0.2">
      <c r="A22" s="48"/>
      <c r="B22" s="49" t="str">
        <f>IF(A22="","",INDEX('📋 Indicateurs'!$A$2:$A$23,MATCH(A22,'📋 Indicateurs'!$B$2:$B$23,0)))</f>
        <v/>
      </c>
      <c r="C22" s="49" t="str">
        <f>IF(A22="","",VLOOKUP(A22,'📋 Indicateurs'!$B$2:$P$23,2,0))</f>
        <v/>
      </c>
      <c r="D22" s="50" t="str">
        <f>IF(A22="","",VLOOKUP(A22,'📋 Indicateurs'!$B$2:$P$23,3,0))</f>
        <v/>
      </c>
      <c r="E22" s="50" t="str">
        <f>IF(A22="","",VLOOKUP(A22,'📋 Indicateurs'!$B$2:$P$23,4,0))</f>
        <v/>
      </c>
      <c r="F22" s="49" t="str">
        <f>IF(A22="","",VLOOKUP(A22,'📋 Indicateurs'!$B$2:$P$23,5,0))</f>
        <v/>
      </c>
      <c r="G22" s="49" t="str">
        <f>IF(A22="","",VLOOKUP(A22,'📋 Indicateurs'!$B$2:$P$23,6,0))</f>
        <v/>
      </c>
      <c r="H22" s="52"/>
      <c r="I22" s="51"/>
      <c r="J22" s="49" t="str">
        <f>IF(OR(A22="",H22="",I22=""),"",IF(VLOOKUP(A22,'📋 Indicateurs'!$B$2:$P$23,15,0)="bas_bon",IF(I22&lt;=VLOOKUP(A22,'📋 Indicateurs'!$B$2:$P$23,13,0),"✅ Satisfaisant",IF(I22&gt;=VLOOKUP(A22,'📋 Indicateurs'!$B$2:$P$23,14,0),"🔴 Alerte","⚠️ Vigilance")),IF(I22&gt;=VLOOKUP(A22,'📋 Indicateurs'!$B$2:$P$23,13,0),"✅ Satisfaisant",IF(I22&lt;VLOOKUP(A22,'📋 Indicateurs'!$B$2:$P$23,14,0),"🔴 Alerte","⚠️ Vigilance"))))</f>
        <v/>
      </c>
      <c r="K22" s="49" t="str" cm="1">
        <f t="array" ref="K22">IF(OR(A22="",I22=""),"",IFERROR(IF(VLOOKUP(A22,'📋 Indicateurs'!$B$2:$P$23,15,0)="bas_bon",IF(I22&lt;INDEX('📝 Mesures'!$I$1:$I$201,MATCH(1,('📝 Mesures'!$A$1:$A$201=A22)*('📝 Mesures'!$H$1:$H$201&lt;H22)*(ROW('📝 Mesures'!$A$1:$A$201)&lt;&gt;ROW(A22)),0)),"✅ Amélioration",IF(I22&gt;INDEX('📝 Mesures'!$I$1:$I$201,MATCH(1,('📝 Mesures'!$A$1:$A$201=A22)*('📝 Mesures'!$H$1:$H$201&lt;H22)*(ROW('📝 Mesures'!$A$1:$A$201)&lt;&gt;ROW(A22)),0)),"⚠️ Dégradation","→ Stable")),IF(I22&gt;INDEX('📝 Mesures'!$I$1:$I$201,MATCH(1,('📝 Mesures'!$A$1:$A$201=A22)*('📝 Mesures'!$H$1:$H$201&lt;H22)*(ROW('📝 Mesures'!$A$1:$A$201)&lt;&gt;ROW(A22)),0)),"✅ Amélioration",IF(I22&lt;INDEX('📝 Mesures'!$I$1:$I$201,MATCH(1,('📝 Mesures'!$A$1:$A$201=A22)*('📝 Mesures'!$H$1:$H$201&lt;H22)*(ROW('📝 Mesures'!$A$1:$A$201)&lt;&gt;ROW(A22)),0)),"⚠️ Dégradation","→ Stable"))),"— Première mesure"))</f>
        <v/>
      </c>
    </row>
    <row r="23" spans="1:11" x14ac:dyDescent="0.2">
      <c r="A23" s="48"/>
      <c r="B23" s="49" t="str">
        <f>IF(A23="","",INDEX('📋 Indicateurs'!$A$2:$A$23,MATCH(A23,'📋 Indicateurs'!$B$2:$B$23,0)))</f>
        <v/>
      </c>
      <c r="C23" s="49" t="str">
        <f>IF(A23="","",VLOOKUP(A23,'📋 Indicateurs'!$B$2:$P$23,2,0))</f>
        <v/>
      </c>
      <c r="D23" s="50" t="str">
        <f>IF(A23="","",VLOOKUP(A23,'📋 Indicateurs'!$B$2:$P$23,3,0))</f>
        <v/>
      </c>
      <c r="E23" s="50" t="str">
        <f>IF(A23="","",VLOOKUP(A23,'📋 Indicateurs'!$B$2:$P$23,4,0))</f>
        <v/>
      </c>
      <c r="F23" s="49" t="str">
        <f>IF(A23="","",VLOOKUP(A23,'📋 Indicateurs'!$B$2:$P$23,5,0))</f>
        <v/>
      </c>
      <c r="G23" s="49" t="str">
        <f>IF(A23="","",VLOOKUP(A23,'📋 Indicateurs'!$B$2:$P$23,6,0))</f>
        <v/>
      </c>
      <c r="H23" s="52"/>
      <c r="I23" s="51"/>
      <c r="J23" s="49" t="str">
        <f>IF(OR(A23="",H23="",I23=""),"",IF(VLOOKUP(A23,'📋 Indicateurs'!$B$2:$P$23,15,0)="bas_bon",IF(I23&lt;=VLOOKUP(A23,'📋 Indicateurs'!$B$2:$P$23,13,0),"✅ Satisfaisant",IF(I23&gt;=VLOOKUP(A23,'📋 Indicateurs'!$B$2:$P$23,14,0),"🔴 Alerte","⚠️ Vigilance")),IF(I23&gt;=VLOOKUP(A23,'📋 Indicateurs'!$B$2:$P$23,13,0),"✅ Satisfaisant",IF(I23&lt;VLOOKUP(A23,'📋 Indicateurs'!$B$2:$P$23,14,0),"🔴 Alerte","⚠️ Vigilance"))))</f>
        <v/>
      </c>
      <c r="K23" s="49" t="str" cm="1">
        <f t="array" ref="K23">IF(OR(A23="",I23=""),"",IFERROR(IF(VLOOKUP(A23,'📋 Indicateurs'!$B$2:$P$23,15,0)="bas_bon",IF(I23&lt;INDEX('📝 Mesures'!$I$1:$I$201,MATCH(1,('📝 Mesures'!$A$1:$A$201=A23)*('📝 Mesures'!$H$1:$H$201&lt;H23)*(ROW('📝 Mesures'!$A$1:$A$201)&lt;&gt;ROW(A23)),0)),"✅ Amélioration",IF(I23&gt;INDEX('📝 Mesures'!$I$1:$I$201,MATCH(1,('📝 Mesures'!$A$1:$A$201=A23)*('📝 Mesures'!$H$1:$H$201&lt;H23)*(ROW('📝 Mesures'!$A$1:$A$201)&lt;&gt;ROW(A23)),0)),"⚠️ Dégradation","→ Stable")),IF(I23&gt;INDEX('📝 Mesures'!$I$1:$I$201,MATCH(1,('📝 Mesures'!$A$1:$A$201=A23)*('📝 Mesures'!$H$1:$H$201&lt;H23)*(ROW('📝 Mesures'!$A$1:$A$201)&lt;&gt;ROW(A23)),0)),"✅ Amélioration",IF(I23&lt;INDEX('📝 Mesures'!$I$1:$I$201,MATCH(1,('📝 Mesures'!$A$1:$A$201=A23)*('📝 Mesures'!$H$1:$H$201&lt;H23)*(ROW('📝 Mesures'!$A$1:$A$201)&lt;&gt;ROW(A23)),0)),"⚠️ Dégradation","→ Stable"))),"— Première mesure"))</f>
        <v/>
      </c>
    </row>
    <row r="24" spans="1:11" x14ac:dyDescent="0.2">
      <c r="A24" s="48"/>
      <c r="B24" s="49" t="str">
        <f>IF(A24="","",INDEX('📋 Indicateurs'!$A$2:$A$23,MATCH(A24,'📋 Indicateurs'!$B$2:$B$23,0)))</f>
        <v/>
      </c>
      <c r="C24" s="49" t="str">
        <f>IF(A24="","",VLOOKUP(A24,'📋 Indicateurs'!$B$2:$P$23,2,0))</f>
        <v/>
      </c>
      <c r="D24" s="50" t="str">
        <f>IF(A24="","",VLOOKUP(A24,'📋 Indicateurs'!$B$2:$P$23,3,0))</f>
        <v/>
      </c>
      <c r="E24" s="50" t="str">
        <f>IF(A24="","",VLOOKUP(A24,'📋 Indicateurs'!$B$2:$P$23,4,0))</f>
        <v/>
      </c>
      <c r="F24" s="49" t="str">
        <f>IF(A24="","",VLOOKUP(A24,'📋 Indicateurs'!$B$2:$P$23,5,0))</f>
        <v/>
      </c>
      <c r="G24" s="49" t="str">
        <f>IF(A24="","",VLOOKUP(A24,'📋 Indicateurs'!$B$2:$P$23,6,0))</f>
        <v/>
      </c>
      <c r="H24" s="52"/>
      <c r="I24" s="51"/>
      <c r="J24" s="49" t="str">
        <f>IF(OR(A24="",H24="",I24=""),"",IF(VLOOKUP(A24,'📋 Indicateurs'!$B$2:$P$23,15,0)="bas_bon",IF(I24&lt;=VLOOKUP(A24,'📋 Indicateurs'!$B$2:$P$23,13,0),"✅ Satisfaisant",IF(I24&gt;=VLOOKUP(A24,'📋 Indicateurs'!$B$2:$P$23,14,0),"🔴 Alerte","⚠️ Vigilance")),IF(I24&gt;=VLOOKUP(A24,'📋 Indicateurs'!$B$2:$P$23,13,0),"✅ Satisfaisant",IF(I24&lt;VLOOKUP(A24,'📋 Indicateurs'!$B$2:$P$23,14,0),"🔴 Alerte","⚠️ Vigilance"))))</f>
        <v/>
      </c>
      <c r="K24" s="49" t="str" cm="1">
        <f t="array" ref="K24">IF(OR(A24="",I24=""),"",IFERROR(IF(VLOOKUP(A24,'📋 Indicateurs'!$B$2:$P$23,15,0)="bas_bon",IF(I24&lt;INDEX('📝 Mesures'!$I$1:$I$201,MATCH(1,('📝 Mesures'!$A$1:$A$201=A24)*('📝 Mesures'!$H$1:$H$201&lt;H24)*(ROW('📝 Mesures'!$A$1:$A$201)&lt;&gt;ROW(A24)),0)),"✅ Amélioration",IF(I24&gt;INDEX('📝 Mesures'!$I$1:$I$201,MATCH(1,('📝 Mesures'!$A$1:$A$201=A24)*('📝 Mesures'!$H$1:$H$201&lt;H24)*(ROW('📝 Mesures'!$A$1:$A$201)&lt;&gt;ROW(A24)),0)),"⚠️ Dégradation","→ Stable")),IF(I24&gt;INDEX('📝 Mesures'!$I$1:$I$201,MATCH(1,('📝 Mesures'!$A$1:$A$201=A24)*('📝 Mesures'!$H$1:$H$201&lt;H24)*(ROW('📝 Mesures'!$A$1:$A$201)&lt;&gt;ROW(A24)),0)),"✅ Amélioration",IF(I24&lt;INDEX('📝 Mesures'!$I$1:$I$201,MATCH(1,('📝 Mesures'!$A$1:$A$201=A24)*('📝 Mesures'!$H$1:$H$201&lt;H24)*(ROW('📝 Mesures'!$A$1:$A$201)&lt;&gt;ROW(A24)),0)),"⚠️ Dégradation","→ Stable"))),"— Première mesure"))</f>
        <v/>
      </c>
    </row>
    <row r="25" spans="1:11" x14ac:dyDescent="0.2">
      <c r="A25" s="48"/>
      <c r="B25" s="49" t="str">
        <f>IF(A25="","",INDEX('📋 Indicateurs'!$A$2:$A$23,MATCH(A25,'📋 Indicateurs'!$B$2:$B$23,0)))</f>
        <v/>
      </c>
      <c r="C25" s="49" t="str">
        <f>IF(A25="","",VLOOKUP(A25,'📋 Indicateurs'!$B$2:$P$23,2,0))</f>
        <v/>
      </c>
      <c r="D25" s="50" t="str">
        <f>IF(A25="","",VLOOKUP(A25,'📋 Indicateurs'!$B$2:$P$23,3,0))</f>
        <v/>
      </c>
      <c r="E25" s="50" t="str">
        <f>IF(A25="","",VLOOKUP(A25,'📋 Indicateurs'!$B$2:$P$23,4,0))</f>
        <v/>
      </c>
      <c r="F25" s="49" t="str">
        <f>IF(A25="","",VLOOKUP(A25,'📋 Indicateurs'!$B$2:$P$23,5,0))</f>
        <v/>
      </c>
      <c r="G25" s="49" t="str">
        <f>IF(A25="","",VLOOKUP(A25,'📋 Indicateurs'!$B$2:$P$23,6,0))</f>
        <v/>
      </c>
      <c r="H25" s="52"/>
      <c r="I25" s="51"/>
      <c r="J25" s="49" t="str">
        <f>IF(OR(A25="",H25="",I25=""),"",IF(VLOOKUP(A25,'📋 Indicateurs'!$B$2:$P$23,15,0)="bas_bon",IF(I25&lt;=VLOOKUP(A25,'📋 Indicateurs'!$B$2:$P$23,13,0),"✅ Satisfaisant",IF(I25&gt;=VLOOKUP(A25,'📋 Indicateurs'!$B$2:$P$23,14,0),"🔴 Alerte","⚠️ Vigilance")),IF(I25&gt;=VLOOKUP(A25,'📋 Indicateurs'!$B$2:$P$23,13,0),"✅ Satisfaisant",IF(I25&lt;VLOOKUP(A25,'📋 Indicateurs'!$B$2:$P$23,14,0),"🔴 Alerte","⚠️ Vigilance"))))</f>
        <v/>
      </c>
      <c r="K25" s="49" t="str" cm="1">
        <f t="array" ref="K25">IF(OR(A25="",I25=""),"",IFERROR(IF(VLOOKUP(A25,'📋 Indicateurs'!$B$2:$P$23,15,0)="bas_bon",IF(I25&lt;INDEX('📝 Mesures'!$I$1:$I$201,MATCH(1,('📝 Mesures'!$A$1:$A$201=A25)*('📝 Mesures'!$H$1:$H$201&lt;H25)*(ROW('📝 Mesures'!$A$1:$A$201)&lt;&gt;ROW(A25)),0)),"✅ Amélioration",IF(I25&gt;INDEX('📝 Mesures'!$I$1:$I$201,MATCH(1,('📝 Mesures'!$A$1:$A$201=A25)*('📝 Mesures'!$H$1:$H$201&lt;H25)*(ROW('📝 Mesures'!$A$1:$A$201)&lt;&gt;ROW(A25)),0)),"⚠️ Dégradation","→ Stable")),IF(I25&gt;INDEX('📝 Mesures'!$I$1:$I$201,MATCH(1,('📝 Mesures'!$A$1:$A$201=A25)*('📝 Mesures'!$H$1:$H$201&lt;H25)*(ROW('📝 Mesures'!$A$1:$A$201)&lt;&gt;ROW(A25)),0)),"✅ Amélioration",IF(I25&lt;INDEX('📝 Mesures'!$I$1:$I$201,MATCH(1,('📝 Mesures'!$A$1:$A$201=A25)*('📝 Mesures'!$H$1:$H$201&lt;H25)*(ROW('📝 Mesures'!$A$1:$A$201)&lt;&gt;ROW(A25)),0)),"⚠️ Dégradation","→ Stable"))),"— Première mesure"))</f>
        <v/>
      </c>
    </row>
    <row r="26" spans="1:11" x14ac:dyDescent="0.2">
      <c r="A26" s="48"/>
      <c r="B26" s="49" t="str">
        <f>IF(A26="","",INDEX('📋 Indicateurs'!$A$2:$A$23,MATCH(A26,'📋 Indicateurs'!$B$2:$B$23,0)))</f>
        <v/>
      </c>
      <c r="C26" s="49" t="str">
        <f>IF(A26="","",VLOOKUP(A26,'📋 Indicateurs'!$B$2:$P$23,2,0))</f>
        <v/>
      </c>
      <c r="D26" s="50" t="str">
        <f>IF(A26="","",VLOOKUP(A26,'📋 Indicateurs'!$B$2:$P$23,3,0))</f>
        <v/>
      </c>
      <c r="E26" s="50" t="str">
        <f>IF(A26="","",VLOOKUP(A26,'📋 Indicateurs'!$B$2:$P$23,4,0))</f>
        <v/>
      </c>
      <c r="F26" s="49" t="str">
        <f>IF(A26="","",VLOOKUP(A26,'📋 Indicateurs'!$B$2:$P$23,5,0))</f>
        <v/>
      </c>
      <c r="G26" s="49" t="str">
        <f>IF(A26="","",VLOOKUP(A26,'📋 Indicateurs'!$B$2:$P$23,6,0))</f>
        <v/>
      </c>
      <c r="H26" s="52"/>
      <c r="I26" s="51"/>
      <c r="J26" s="49" t="str">
        <f>IF(OR(A26="",H26="",I26=""),"",IF(VLOOKUP(A26,'📋 Indicateurs'!$B$2:$P$23,15,0)="bas_bon",IF(I26&lt;=VLOOKUP(A26,'📋 Indicateurs'!$B$2:$P$23,13,0),"✅ Satisfaisant",IF(I26&gt;=VLOOKUP(A26,'📋 Indicateurs'!$B$2:$P$23,14,0),"🔴 Alerte","⚠️ Vigilance")),IF(I26&gt;=VLOOKUP(A26,'📋 Indicateurs'!$B$2:$P$23,13,0),"✅ Satisfaisant",IF(I26&lt;VLOOKUP(A26,'📋 Indicateurs'!$B$2:$P$23,14,0),"🔴 Alerte","⚠️ Vigilance"))))</f>
        <v/>
      </c>
      <c r="K26" s="49" t="str" cm="1">
        <f t="array" ref="K26">IF(OR(A26="",I26=""),"",IFERROR(IF(VLOOKUP(A26,'📋 Indicateurs'!$B$2:$P$23,15,0)="bas_bon",IF(I26&lt;INDEX('📝 Mesures'!$I$1:$I$201,MATCH(1,('📝 Mesures'!$A$1:$A$201=A26)*('📝 Mesures'!$H$1:$H$201&lt;H26)*(ROW('📝 Mesures'!$A$1:$A$201)&lt;&gt;ROW(A26)),0)),"✅ Amélioration",IF(I26&gt;INDEX('📝 Mesures'!$I$1:$I$201,MATCH(1,('📝 Mesures'!$A$1:$A$201=A26)*('📝 Mesures'!$H$1:$H$201&lt;H26)*(ROW('📝 Mesures'!$A$1:$A$201)&lt;&gt;ROW(A26)),0)),"⚠️ Dégradation","→ Stable")),IF(I26&gt;INDEX('📝 Mesures'!$I$1:$I$201,MATCH(1,('📝 Mesures'!$A$1:$A$201=A26)*('📝 Mesures'!$H$1:$H$201&lt;H26)*(ROW('📝 Mesures'!$A$1:$A$201)&lt;&gt;ROW(A26)),0)),"✅ Amélioration",IF(I26&lt;INDEX('📝 Mesures'!$I$1:$I$201,MATCH(1,('📝 Mesures'!$A$1:$A$201=A26)*('📝 Mesures'!$H$1:$H$201&lt;H26)*(ROW('📝 Mesures'!$A$1:$A$201)&lt;&gt;ROW(A26)),0)),"⚠️ Dégradation","→ Stable"))),"— Première mesure"))</f>
        <v/>
      </c>
    </row>
    <row r="27" spans="1:11" x14ac:dyDescent="0.2">
      <c r="A27" s="48"/>
      <c r="B27" s="49" t="str">
        <f>IF(A27="","",INDEX('📋 Indicateurs'!$A$2:$A$23,MATCH(A27,'📋 Indicateurs'!$B$2:$B$23,0)))</f>
        <v/>
      </c>
      <c r="C27" s="49" t="str">
        <f>IF(A27="","",VLOOKUP(A27,'📋 Indicateurs'!$B$2:$P$23,2,0))</f>
        <v/>
      </c>
      <c r="D27" s="50" t="str">
        <f>IF(A27="","",VLOOKUP(A27,'📋 Indicateurs'!$B$2:$P$23,3,0))</f>
        <v/>
      </c>
      <c r="E27" s="50" t="str">
        <f>IF(A27="","",VLOOKUP(A27,'📋 Indicateurs'!$B$2:$P$23,4,0))</f>
        <v/>
      </c>
      <c r="F27" s="49" t="str">
        <f>IF(A27="","",VLOOKUP(A27,'📋 Indicateurs'!$B$2:$P$23,5,0))</f>
        <v/>
      </c>
      <c r="G27" s="49" t="str">
        <f>IF(A27="","",VLOOKUP(A27,'📋 Indicateurs'!$B$2:$P$23,6,0))</f>
        <v/>
      </c>
      <c r="H27" s="52"/>
      <c r="I27" s="51"/>
      <c r="J27" s="49" t="str">
        <f>IF(OR(A27="",H27="",I27=""),"",IF(VLOOKUP(A27,'📋 Indicateurs'!$B$2:$P$23,15,0)="bas_bon",IF(I27&lt;=VLOOKUP(A27,'📋 Indicateurs'!$B$2:$P$23,13,0),"✅ Satisfaisant",IF(I27&gt;=VLOOKUP(A27,'📋 Indicateurs'!$B$2:$P$23,14,0),"🔴 Alerte","⚠️ Vigilance")),IF(I27&gt;=VLOOKUP(A27,'📋 Indicateurs'!$B$2:$P$23,13,0),"✅ Satisfaisant",IF(I27&lt;VLOOKUP(A27,'📋 Indicateurs'!$B$2:$P$23,14,0),"🔴 Alerte","⚠️ Vigilance"))))</f>
        <v/>
      </c>
      <c r="K27" s="49" t="str" cm="1">
        <f t="array" ref="K27">IF(OR(A27="",I27=""),"",IFERROR(IF(VLOOKUP(A27,'📋 Indicateurs'!$B$2:$P$23,15,0)="bas_bon",IF(I27&lt;INDEX('📝 Mesures'!$I$1:$I$201,MATCH(1,('📝 Mesures'!$A$1:$A$201=A27)*('📝 Mesures'!$H$1:$H$201&lt;H27)*(ROW('📝 Mesures'!$A$1:$A$201)&lt;&gt;ROW(A27)),0)),"✅ Amélioration",IF(I27&gt;INDEX('📝 Mesures'!$I$1:$I$201,MATCH(1,('📝 Mesures'!$A$1:$A$201=A27)*('📝 Mesures'!$H$1:$H$201&lt;H27)*(ROW('📝 Mesures'!$A$1:$A$201)&lt;&gt;ROW(A27)),0)),"⚠️ Dégradation","→ Stable")),IF(I27&gt;INDEX('📝 Mesures'!$I$1:$I$201,MATCH(1,('📝 Mesures'!$A$1:$A$201=A27)*('📝 Mesures'!$H$1:$H$201&lt;H27)*(ROW('📝 Mesures'!$A$1:$A$201)&lt;&gt;ROW(A27)),0)),"✅ Amélioration",IF(I27&lt;INDEX('📝 Mesures'!$I$1:$I$201,MATCH(1,('📝 Mesures'!$A$1:$A$201=A27)*('📝 Mesures'!$H$1:$H$201&lt;H27)*(ROW('📝 Mesures'!$A$1:$A$201)&lt;&gt;ROW(A27)),0)),"⚠️ Dégradation","→ Stable"))),"— Première mesure"))</f>
        <v/>
      </c>
    </row>
    <row r="28" spans="1:11" x14ac:dyDescent="0.2">
      <c r="A28" s="48"/>
      <c r="B28" s="49" t="str">
        <f>IF(A28="","",INDEX('📋 Indicateurs'!$A$2:$A$23,MATCH(A28,'📋 Indicateurs'!$B$2:$B$23,0)))</f>
        <v/>
      </c>
      <c r="C28" s="49" t="str">
        <f>IF(A28="","",VLOOKUP(A28,'📋 Indicateurs'!$B$2:$P$23,2,0))</f>
        <v/>
      </c>
      <c r="D28" s="50" t="str">
        <f>IF(A28="","",VLOOKUP(A28,'📋 Indicateurs'!$B$2:$P$23,3,0))</f>
        <v/>
      </c>
      <c r="E28" s="50" t="str">
        <f>IF(A28="","",VLOOKUP(A28,'📋 Indicateurs'!$B$2:$P$23,4,0))</f>
        <v/>
      </c>
      <c r="F28" s="49" t="str">
        <f>IF(A28="","",VLOOKUP(A28,'📋 Indicateurs'!$B$2:$P$23,5,0))</f>
        <v/>
      </c>
      <c r="G28" s="49" t="str">
        <f>IF(A28="","",VLOOKUP(A28,'📋 Indicateurs'!$B$2:$P$23,6,0))</f>
        <v/>
      </c>
      <c r="H28" s="52"/>
      <c r="I28" s="51"/>
      <c r="J28" s="49" t="str">
        <f>IF(OR(A28="",H28="",I28=""),"",IF(VLOOKUP(A28,'📋 Indicateurs'!$B$2:$P$23,15,0)="bas_bon",IF(I28&lt;=VLOOKUP(A28,'📋 Indicateurs'!$B$2:$P$23,13,0),"✅ Satisfaisant",IF(I28&gt;=VLOOKUP(A28,'📋 Indicateurs'!$B$2:$P$23,14,0),"🔴 Alerte","⚠️ Vigilance")),IF(I28&gt;=VLOOKUP(A28,'📋 Indicateurs'!$B$2:$P$23,13,0),"✅ Satisfaisant",IF(I28&lt;VLOOKUP(A28,'📋 Indicateurs'!$B$2:$P$23,14,0),"🔴 Alerte","⚠️ Vigilance"))))</f>
        <v/>
      </c>
      <c r="K28" s="49" t="str" cm="1">
        <f t="array" ref="K28">IF(OR(A28="",I28=""),"",IFERROR(IF(VLOOKUP(A28,'📋 Indicateurs'!$B$2:$P$23,15,0)="bas_bon",IF(I28&lt;INDEX('📝 Mesures'!$I$1:$I$201,MATCH(1,('📝 Mesures'!$A$1:$A$201=A28)*('📝 Mesures'!$H$1:$H$201&lt;H28)*(ROW('📝 Mesures'!$A$1:$A$201)&lt;&gt;ROW(A28)),0)),"✅ Amélioration",IF(I28&gt;INDEX('📝 Mesures'!$I$1:$I$201,MATCH(1,('📝 Mesures'!$A$1:$A$201=A28)*('📝 Mesures'!$H$1:$H$201&lt;H28)*(ROW('📝 Mesures'!$A$1:$A$201)&lt;&gt;ROW(A28)),0)),"⚠️ Dégradation","→ Stable")),IF(I28&gt;INDEX('📝 Mesures'!$I$1:$I$201,MATCH(1,('📝 Mesures'!$A$1:$A$201=A28)*('📝 Mesures'!$H$1:$H$201&lt;H28)*(ROW('📝 Mesures'!$A$1:$A$201)&lt;&gt;ROW(A28)),0)),"✅ Amélioration",IF(I28&lt;INDEX('📝 Mesures'!$I$1:$I$201,MATCH(1,('📝 Mesures'!$A$1:$A$201=A28)*('📝 Mesures'!$H$1:$H$201&lt;H28)*(ROW('📝 Mesures'!$A$1:$A$201)&lt;&gt;ROW(A28)),0)),"⚠️ Dégradation","→ Stable"))),"— Première mesure"))</f>
        <v/>
      </c>
    </row>
    <row r="29" spans="1:11" x14ac:dyDescent="0.2">
      <c r="A29" s="48"/>
      <c r="B29" s="49" t="str">
        <f>IF(A29="","",INDEX('📋 Indicateurs'!$A$2:$A$23,MATCH(A29,'📋 Indicateurs'!$B$2:$B$23,0)))</f>
        <v/>
      </c>
      <c r="C29" s="49" t="str">
        <f>IF(A29="","",VLOOKUP(A29,'📋 Indicateurs'!$B$2:$P$23,2,0))</f>
        <v/>
      </c>
      <c r="D29" s="50" t="str">
        <f>IF(A29="","",VLOOKUP(A29,'📋 Indicateurs'!$B$2:$P$23,3,0))</f>
        <v/>
      </c>
      <c r="E29" s="50" t="str">
        <f>IF(A29="","",VLOOKUP(A29,'📋 Indicateurs'!$B$2:$P$23,4,0))</f>
        <v/>
      </c>
      <c r="F29" s="49" t="str">
        <f>IF(A29="","",VLOOKUP(A29,'📋 Indicateurs'!$B$2:$P$23,5,0))</f>
        <v/>
      </c>
      <c r="G29" s="49" t="str">
        <f>IF(A29="","",VLOOKUP(A29,'📋 Indicateurs'!$B$2:$P$23,6,0))</f>
        <v/>
      </c>
      <c r="H29" s="52"/>
      <c r="I29" s="51"/>
      <c r="J29" s="49" t="str">
        <f>IF(OR(A29="",H29="",I29=""),"",IF(VLOOKUP(A29,'📋 Indicateurs'!$B$2:$P$23,15,0)="bas_bon",IF(I29&lt;=VLOOKUP(A29,'📋 Indicateurs'!$B$2:$P$23,13,0),"✅ Satisfaisant",IF(I29&gt;=VLOOKUP(A29,'📋 Indicateurs'!$B$2:$P$23,14,0),"🔴 Alerte","⚠️ Vigilance")),IF(I29&gt;=VLOOKUP(A29,'📋 Indicateurs'!$B$2:$P$23,13,0),"✅ Satisfaisant",IF(I29&lt;VLOOKUP(A29,'📋 Indicateurs'!$B$2:$P$23,14,0),"🔴 Alerte","⚠️ Vigilance"))))</f>
        <v/>
      </c>
      <c r="K29" s="49" t="str" cm="1">
        <f t="array" ref="K29">IF(OR(A29="",I29=""),"",IFERROR(IF(VLOOKUP(A29,'📋 Indicateurs'!$B$2:$P$23,15,0)="bas_bon",IF(I29&lt;INDEX('📝 Mesures'!$I$1:$I$201,MATCH(1,('📝 Mesures'!$A$1:$A$201=A29)*('📝 Mesures'!$H$1:$H$201&lt;H29)*(ROW('📝 Mesures'!$A$1:$A$201)&lt;&gt;ROW(A29)),0)),"✅ Amélioration",IF(I29&gt;INDEX('📝 Mesures'!$I$1:$I$201,MATCH(1,('📝 Mesures'!$A$1:$A$201=A29)*('📝 Mesures'!$H$1:$H$201&lt;H29)*(ROW('📝 Mesures'!$A$1:$A$201)&lt;&gt;ROW(A29)),0)),"⚠️ Dégradation","→ Stable")),IF(I29&gt;INDEX('📝 Mesures'!$I$1:$I$201,MATCH(1,('📝 Mesures'!$A$1:$A$201=A29)*('📝 Mesures'!$H$1:$H$201&lt;H29)*(ROW('📝 Mesures'!$A$1:$A$201)&lt;&gt;ROW(A29)),0)),"✅ Amélioration",IF(I29&lt;INDEX('📝 Mesures'!$I$1:$I$201,MATCH(1,('📝 Mesures'!$A$1:$A$201=A29)*('📝 Mesures'!$H$1:$H$201&lt;H29)*(ROW('📝 Mesures'!$A$1:$A$201)&lt;&gt;ROW(A29)),0)),"⚠️ Dégradation","→ Stable"))),"— Première mesure"))</f>
        <v/>
      </c>
    </row>
    <row r="30" spans="1:11" x14ac:dyDescent="0.2">
      <c r="A30" s="48"/>
      <c r="B30" s="49" t="str">
        <f>IF(A30="","",INDEX('📋 Indicateurs'!$A$2:$A$23,MATCH(A30,'📋 Indicateurs'!$B$2:$B$23,0)))</f>
        <v/>
      </c>
      <c r="C30" s="49" t="str">
        <f>IF(A30="","",VLOOKUP(A30,'📋 Indicateurs'!$B$2:$P$23,2,0))</f>
        <v/>
      </c>
      <c r="D30" s="50" t="str">
        <f>IF(A30="","",VLOOKUP(A30,'📋 Indicateurs'!$B$2:$P$23,3,0))</f>
        <v/>
      </c>
      <c r="E30" s="50" t="str">
        <f>IF(A30="","",VLOOKUP(A30,'📋 Indicateurs'!$B$2:$P$23,4,0))</f>
        <v/>
      </c>
      <c r="F30" s="49" t="str">
        <f>IF(A30="","",VLOOKUP(A30,'📋 Indicateurs'!$B$2:$P$23,5,0))</f>
        <v/>
      </c>
      <c r="G30" s="49" t="str">
        <f>IF(A30="","",VLOOKUP(A30,'📋 Indicateurs'!$B$2:$P$23,6,0))</f>
        <v/>
      </c>
      <c r="H30" s="52"/>
      <c r="I30" s="51"/>
      <c r="J30" s="49" t="str">
        <f>IF(OR(A30="",H30="",I30=""),"",IF(VLOOKUP(A30,'📋 Indicateurs'!$B$2:$P$23,15,0)="bas_bon",IF(I30&lt;=VLOOKUP(A30,'📋 Indicateurs'!$B$2:$P$23,13,0),"✅ Satisfaisant",IF(I30&gt;=VLOOKUP(A30,'📋 Indicateurs'!$B$2:$P$23,14,0),"🔴 Alerte","⚠️ Vigilance")),IF(I30&gt;=VLOOKUP(A30,'📋 Indicateurs'!$B$2:$P$23,13,0),"✅ Satisfaisant",IF(I30&lt;VLOOKUP(A30,'📋 Indicateurs'!$B$2:$P$23,14,0),"🔴 Alerte","⚠️ Vigilance"))))</f>
        <v/>
      </c>
      <c r="K30" s="49" t="str" cm="1">
        <f t="array" ref="K30">IF(OR(A30="",I30=""),"",IFERROR(IF(VLOOKUP(A30,'📋 Indicateurs'!$B$2:$P$23,15,0)="bas_bon",IF(I30&lt;INDEX('📝 Mesures'!$I$1:$I$201,MATCH(1,('📝 Mesures'!$A$1:$A$201=A30)*('📝 Mesures'!$H$1:$H$201&lt;H30)*(ROW('📝 Mesures'!$A$1:$A$201)&lt;&gt;ROW(A30)),0)),"✅ Amélioration",IF(I30&gt;INDEX('📝 Mesures'!$I$1:$I$201,MATCH(1,('📝 Mesures'!$A$1:$A$201=A30)*('📝 Mesures'!$H$1:$H$201&lt;H30)*(ROW('📝 Mesures'!$A$1:$A$201)&lt;&gt;ROW(A30)),0)),"⚠️ Dégradation","→ Stable")),IF(I30&gt;INDEX('📝 Mesures'!$I$1:$I$201,MATCH(1,('📝 Mesures'!$A$1:$A$201=A30)*('📝 Mesures'!$H$1:$H$201&lt;H30)*(ROW('📝 Mesures'!$A$1:$A$201)&lt;&gt;ROW(A30)),0)),"✅ Amélioration",IF(I30&lt;INDEX('📝 Mesures'!$I$1:$I$201,MATCH(1,('📝 Mesures'!$A$1:$A$201=A30)*('📝 Mesures'!$H$1:$H$201&lt;H30)*(ROW('📝 Mesures'!$A$1:$A$201)&lt;&gt;ROW(A30)),0)),"⚠️ Dégradation","→ Stable"))),"— Première mesure"))</f>
        <v/>
      </c>
    </row>
    <row r="31" spans="1:11" x14ac:dyDescent="0.2">
      <c r="A31" s="48"/>
      <c r="B31" s="49" t="str">
        <f>IF(A31="","",INDEX('📋 Indicateurs'!$A$2:$A$23,MATCH(A31,'📋 Indicateurs'!$B$2:$B$23,0)))</f>
        <v/>
      </c>
      <c r="C31" s="49" t="str">
        <f>IF(A31="","",VLOOKUP(A31,'📋 Indicateurs'!$B$2:$P$23,2,0))</f>
        <v/>
      </c>
      <c r="D31" s="50" t="str">
        <f>IF(A31="","",VLOOKUP(A31,'📋 Indicateurs'!$B$2:$P$23,3,0))</f>
        <v/>
      </c>
      <c r="E31" s="50" t="str">
        <f>IF(A31="","",VLOOKUP(A31,'📋 Indicateurs'!$B$2:$P$23,4,0))</f>
        <v/>
      </c>
      <c r="F31" s="49" t="str">
        <f>IF(A31="","",VLOOKUP(A31,'📋 Indicateurs'!$B$2:$P$23,5,0))</f>
        <v/>
      </c>
      <c r="G31" s="49" t="str">
        <f>IF(A31="","",VLOOKUP(A31,'📋 Indicateurs'!$B$2:$P$23,6,0))</f>
        <v/>
      </c>
      <c r="H31" s="52"/>
      <c r="I31" s="51"/>
      <c r="J31" s="49" t="str">
        <f>IF(OR(A31="",H31="",I31=""),"",IF(VLOOKUP(A31,'📋 Indicateurs'!$B$2:$P$23,15,0)="bas_bon",IF(I31&lt;=VLOOKUP(A31,'📋 Indicateurs'!$B$2:$P$23,13,0),"✅ Satisfaisant",IF(I31&gt;=VLOOKUP(A31,'📋 Indicateurs'!$B$2:$P$23,14,0),"🔴 Alerte","⚠️ Vigilance")),IF(I31&gt;=VLOOKUP(A31,'📋 Indicateurs'!$B$2:$P$23,13,0),"✅ Satisfaisant",IF(I31&lt;VLOOKUP(A31,'📋 Indicateurs'!$B$2:$P$23,14,0),"🔴 Alerte","⚠️ Vigilance"))))</f>
        <v/>
      </c>
      <c r="K31" s="49" t="str" cm="1">
        <f t="array" ref="K31">IF(OR(A31="",I31=""),"",IFERROR(IF(VLOOKUP(A31,'📋 Indicateurs'!$B$2:$P$23,15,0)="bas_bon",IF(I31&lt;INDEX('📝 Mesures'!$I$1:$I$201,MATCH(1,('📝 Mesures'!$A$1:$A$201=A31)*('📝 Mesures'!$H$1:$H$201&lt;H31)*(ROW('📝 Mesures'!$A$1:$A$201)&lt;&gt;ROW(A31)),0)),"✅ Amélioration",IF(I31&gt;INDEX('📝 Mesures'!$I$1:$I$201,MATCH(1,('📝 Mesures'!$A$1:$A$201=A31)*('📝 Mesures'!$H$1:$H$201&lt;H31)*(ROW('📝 Mesures'!$A$1:$A$201)&lt;&gt;ROW(A31)),0)),"⚠️ Dégradation","→ Stable")),IF(I31&gt;INDEX('📝 Mesures'!$I$1:$I$201,MATCH(1,('📝 Mesures'!$A$1:$A$201=A31)*('📝 Mesures'!$H$1:$H$201&lt;H31)*(ROW('📝 Mesures'!$A$1:$A$201)&lt;&gt;ROW(A31)),0)),"✅ Amélioration",IF(I31&lt;INDEX('📝 Mesures'!$I$1:$I$201,MATCH(1,('📝 Mesures'!$A$1:$A$201=A31)*('📝 Mesures'!$H$1:$H$201&lt;H31)*(ROW('📝 Mesures'!$A$1:$A$201)&lt;&gt;ROW(A31)),0)),"⚠️ Dégradation","→ Stable"))),"— Première mesure"))</f>
        <v/>
      </c>
    </row>
    <row r="32" spans="1:11" x14ac:dyDescent="0.2">
      <c r="A32" s="48"/>
      <c r="B32" s="49" t="str">
        <f>IF(A32="","",INDEX('📋 Indicateurs'!$A$2:$A$23,MATCH(A32,'📋 Indicateurs'!$B$2:$B$23,0)))</f>
        <v/>
      </c>
      <c r="C32" s="49" t="str">
        <f>IF(A32="","",VLOOKUP(A32,'📋 Indicateurs'!$B$2:$P$23,2,0))</f>
        <v/>
      </c>
      <c r="D32" s="50" t="str">
        <f>IF(A32="","",VLOOKUP(A32,'📋 Indicateurs'!$B$2:$P$23,3,0))</f>
        <v/>
      </c>
      <c r="E32" s="50" t="str">
        <f>IF(A32="","",VLOOKUP(A32,'📋 Indicateurs'!$B$2:$P$23,4,0))</f>
        <v/>
      </c>
      <c r="F32" s="49" t="str">
        <f>IF(A32="","",VLOOKUP(A32,'📋 Indicateurs'!$B$2:$P$23,5,0))</f>
        <v/>
      </c>
      <c r="G32" s="49" t="str">
        <f>IF(A32="","",VLOOKUP(A32,'📋 Indicateurs'!$B$2:$P$23,6,0))</f>
        <v/>
      </c>
      <c r="H32" s="52"/>
      <c r="I32" s="51"/>
      <c r="J32" s="49" t="str">
        <f>IF(OR(A32="",H32="",I32=""),"",IF(VLOOKUP(A32,'📋 Indicateurs'!$B$2:$P$23,15,0)="bas_bon",IF(I32&lt;=VLOOKUP(A32,'📋 Indicateurs'!$B$2:$P$23,13,0),"✅ Satisfaisant",IF(I32&gt;=VLOOKUP(A32,'📋 Indicateurs'!$B$2:$P$23,14,0),"🔴 Alerte","⚠️ Vigilance")),IF(I32&gt;=VLOOKUP(A32,'📋 Indicateurs'!$B$2:$P$23,13,0),"✅ Satisfaisant",IF(I32&lt;VLOOKUP(A32,'📋 Indicateurs'!$B$2:$P$23,14,0),"🔴 Alerte","⚠️ Vigilance"))))</f>
        <v/>
      </c>
      <c r="K32" s="49" t="str" cm="1">
        <f t="array" ref="K32">IF(OR(A32="",I32=""),"",IFERROR(IF(VLOOKUP(A32,'📋 Indicateurs'!$B$2:$P$23,15,0)="bas_bon",IF(I32&lt;INDEX('📝 Mesures'!$I$1:$I$201,MATCH(1,('📝 Mesures'!$A$1:$A$201=A32)*('📝 Mesures'!$H$1:$H$201&lt;H32)*(ROW('📝 Mesures'!$A$1:$A$201)&lt;&gt;ROW(A32)),0)),"✅ Amélioration",IF(I32&gt;INDEX('📝 Mesures'!$I$1:$I$201,MATCH(1,('📝 Mesures'!$A$1:$A$201=A32)*('📝 Mesures'!$H$1:$H$201&lt;H32)*(ROW('📝 Mesures'!$A$1:$A$201)&lt;&gt;ROW(A32)),0)),"⚠️ Dégradation","→ Stable")),IF(I32&gt;INDEX('📝 Mesures'!$I$1:$I$201,MATCH(1,('📝 Mesures'!$A$1:$A$201=A32)*('📝 Mesures'!$H$1:$H$201&lt;H32)*(ROW('📝 Mesures'!$A$1:$A$201)&lt;&gt;ROW(A32)),0)),"✅ Amélioration",IF(I32&lt;INDEX('📝 Mesures'!$I$1:$I$201,MATCH(1,('📝 Mesures'!$A$1:$A$201=A32)*('📝 Mesures'!$H$1:$H$201&lt;H32)*(ROW('📝 Mesures'!$A$1:$A$201)&lt;&gt;ROW(A32)),0)),"⚠️ Dégradation","→ Stable"))),"— Première mesure"))</f>
        <v/>
      </c>
    </row>
    <row r="33" spans="1:11" x14ac:dyDescent="0.2">
      <c r="A33" s="48"/>
      <c r="B33" s="49" t="str">
        <f>IF(A33="","",INDEX('📋 Indicateurs'!$A$2:$A$23,MATCH(A33,'📋 Indicateurs'!$B$2:$B$23,0)))</f>
        <v/>
      </c>
      <c r="C33" s="49" t="str">
        <f>IF(A33="","",VLOOKUP(A33,'📋 Indicateurs'!$B$2:$P$23,2,0))</f>
        <v/>
      </c>
      <c r="D33" s="50" t="str">
        <f>IF(A33="","",VLOOKUP(A33,'📋 Indicateurs'!$B$2:$P$23,3,0))</f>
        <v/>
      </c>
      <c r="E33" s="50" t="str">
        <f>IF(A33="","",VLOOKUP(A33,'📋 Indicateurs'!$B$2:$P$23,4,0))</f>
        <v/>
      </c>
      <c r="F33" s="49" t="str">
        <f>IF(A33="","",VLOOKUP(A33,'📋 Indicateurs'!$B$2:$P$23,5,0))</f>
        <v/>
      </c>
      <c r="G33" s="49" t="str">
        <f>IF(A33="","",VLOOKUP(A33,'📋 Indicateurs'!$B$2:$P$23,6,0))</f>
        <v/>
      </c>
      <c r="H33" s="52"/>
      <c r="I33" s="51"/>
      <c r="J33" s="49" t="str">
        <f>IF(OR(A33="",H33="",I33=""),"",IF(VLOOKUP(A33,'📋 Indicateurs'!$B$2:$P$23,15,0)="bas_bon",IF(I33&lt;=VLOOKUP(A33,'📋 Indicateurs'!$B$2:$P$23,13,0),"✅ Satisfaisant",IF(I33&gt;=VLOOKUP(A33,'📋 Indicateurs'!$B$2:$P$23,14,0),"🔴 Alerte","⚠️ Vigilance")),IF(I33&gt;=VLOOKUP(A33,'📋 Indicateurs'!$B$2:$P$23,13,0),"✅ Satisfaisant",IF(I33&lt;VLOOKUP(A33,'📋 Indicateurs'!$B$2:$P$23,14,0),"🔴 Alerte","⚠️ Vigilance"))))</f>
        <v/>
      </c>
      <c r="K33" s="49" t="str" cm="1">
        <f t="array" ref="K33">IF(OR(A33="",I33=""),"",IFERROR(IF(VLOOKUP(A33,'📋 Indicateurs'!$B$2:$P$23,15,0)="bas_bon",IF(I33&lt;INDEX('📝 Mesures'!$I$1:$I$201,MATCH(1,('📝 Mesures'!$A$1:$A$201=A33)*('📝 Mesures'!$H$1:$H$201&lt;H33)*(ROW('📝 Mesures'!$A$1:$A$201)&lt;&gt;ROW(A33)),0)),"✅ Amélioration",IF(I33&gt;INDEX('📝 Mesures'!$I$1:$I$201,MATCH(1,('📝 Mesures'!$A$1:$A$201=A33)*('📝 Mesures'!$H$1:$H$201&lt;H33)*(ROW('📝 Mesures'!$A$1:$A$201)&lt;&gt;ROW(A33)),0)),"⚠️ Dégradation","→ Stable")),IF(I33&gt;INDEX('📝 Mesures'!$I$1:$I$201,MATCH(1,('📝 Mesures'!$A$1:$A$201=A33)*('📝 Mesures'!$H$1:$H$201&lt;H33)*(ROW('📝 Mesures'!$A$1:$A$201)&lt;&gt;ROW(A33)),0)),"✅ Amélioration",IF(I33&lt;INDEX('📝 Mesures'!$I$1:$I$201,MATCH(1,('📝 Mesures'!$A$1:$A$201=A33)*('📝 Mesures'!$H$1:$H$201&lt;H33)*(ROW('📝 Mesures'!$A$1:$A$201)&lt;&gt;ROW(A33)),0)),"⚠️ Dégradation","→ Stable"))),"— Première mesure"))</f>
        <v/>
      </c>
    </row>
    <row r="34" spans="1:11" x14ac:dyDescent="0.2">
      <c r="A34" s="48"/>
      <c r="B34" s="49" t="str">
        <f>IF(A34="","",INDEX('📋 Indicateurs'!$A$2:$A$23,MATCH(A34,'📋 Indicateurs'!$B$2:$B$23,0)))</f>
        <v/>
      </c>
      <c r="C34" s="49" t="str">
        <f>IF(A34="","",VLOOKUP(A34,'📋 Indicateurs'!$B$2:$P$23,2,0))</f>
        <v/>
      </c>
      <c r="D34" s="50" t="str">
        <f>IF(A34="","",VLOOKUP(A34,'📋 Indicateurs'!$B$2:$P$23,3,0))</f>
        <v/>
      </c>
      <c r="E34" s="50" t="str">
        <f>IF(A34="","",VLOOKUP(A34,'📋 Indicateurs'!$B$2:$P$23,4,0))</f>
        <v/>
      </c>
      <c r="F34" s="49" t="str">
        <f>IF(A34="","",VLOOKUP(A34,'📋 Indicateurs'!$B$2:$P$23,5,0))</f>
        <v/>
      </c>
      <c r="G34" s="49" t="str">
        <f>IF(A34="","",VLOOKUP(A34,'📋 Indicateurs'!$B$2:$P$23,6,0))</f>
        <v/>
      </c>
      <c r="H34" s="52"/>
      <c r="I34" s="51"/>
      <c r="J34" s="49" t="str">
        <f>IF(OR(A34="",H34="",I34=""),"",IF(VLOOKUP(A34,'📋 Indicateurs'!$B$2:$P$23,15,0)="bas_bon",IF(I34&lt;=VLOOKUP(A34,'📋 Indicateurs'!$B$2:$P$23,13,0),"✅ Satisfaisant",IF(I34&gt;=VLOOKUP(A34,'📋 Indicateurs'!$B$2:$P$23,14,0),"🔴 Alerte","⚠️ Vigilance")),IF(I34&gt;=VLOOKUP(A34,'📋 Indicateurs'!$B$2:$P$23,13,0),"✅ Satisfaisant",IF(I34&lt;VLOOKUP(A34,'📋 Indicateurs'!$B$2:$P$23,14,0),"🔴 Alerte","⚠️ Vigilance"))))</f>
        <v/>
      </c>
      <c r="K34" s="49" t="str" cm="1">
        <f t="array" ref="K34">IF(OR(A34="",I34=""),"",IFERROR(IF(VLOOKUP(A34,'📋 Indicateurs'!$B$2:$P$23,15,0)="bas_bon",IF(I34&lt;INDEX('📝 Mesures'!$I$1:$I$201,MATCH(1,('📝 Mesures'!$A$1:$A$201=A34)*('📝 Mesures'!$H$1:$H$201&lt;H34)*(ROW('📝 Mesures'!$A$1:$A$201)&lt;&gt;ROW(A34)),0)),"✅ Amélioration",IF(I34&gt;INDEX('📝 Mesures'!$I$1:$I$201,MATCH(1,('📝 Mesures'!$A$1:$A$201=A34)*('📝 Mesures'!$H$1:$H$201&lt;H34)*(ROW('📝 Mesures'!$A$1:$A$201)&lt;&gt;ROW(A34)),0)),"⚠️ Dégradation","→ Stable")),IF(I34&gt;INDEX('📝 Mesures'!$I$1:$I$201,MATCH(1,('📝 Mesures'!$A$1:$A$201=A34)*('📝 Mesures'!$H$1:$H$201&lt;H34)*(ROW('📝 Mesures'!$A$1:$A$201)&lt;&gt;ROW(A34)),0)),"✅ Amélioration",IF(I34&lt;INDEX('📝 Mesures'!$I$1:$I$201,MATCH(1,('📝 Mesures'!$A$1:$A$201=A34)*('📝 Mesures'!$H$1:$H$201&lt;H34)*(ROW('📝 Mesures'!$A$1:$A$201)&lt;&gt;ROW(A34)),0)),"⚠️ Dégradation","→ Stable"))),"— Première mesure"))</f>
        <v/>
      </c>
    </row>
    <row r="35" spans="1:11" x14ac:dyDescent="0.2">
      <c r="A35" s="48"/>
      <c r="B35" s="49" t="str">
        <f>IF(A35="","",INDEX('📋 Indicateurs'!$A$2:$A$23,MATCH(A35,'📋 Indicateurs'!$B$2:$B$23,0)))</f>
        <v/>
      </c>
      <c r="C35" s="49" t="str">
        <f>IF(A35="","",VLOOKUP(A35,'📋 Indicateurs'!$B$2:$P$23,2,0))</f>
        <v/>
      </c>
      <c r="D35" s="50" t="str">
        <f>IF(A35="","",VLOOKUP(A35,'📋 Indicateurs'!$B$2:$P$23,3,0))</f>
        <v/>
      </c>
      <c r="E35" s="50" t="str">
        <f>IF(A35="","",VLOOKUP(A35,'📋 Indicateurs'!$B$2:$P$23,4,0))</f>
        <v/>
      </c>
      <c r="F35" s="49" t="str">
        <f>IF(A35="","",VLOOKUP(A35,'📋 Indicateurs'!$B$2:$P$23,5,0))</f>
        <v/>
      </c>
      <c r="G35" s="49" t="str">
        <f>IF(A35="","",VLOOKUP(A35,'📋 Indicateurs'!$B$2:$P$23,6,0))</f>
        <v/>
      </c>
      <c r="H35" s="52"/>
      <c r="I35" s="51"/>
      <c r="J35" s="49" t="str">
        <f>IF(OR(A35="",H35="",I35=""),"",IF(VLOOKUP(A35,'📋 Indicateurs'!$B$2:$P$23,15,0)="bas_bon",IF(I35&lt;=VLOOKUP(A35,'📋 Indicateurs'!$B$2:$P$23,13,0),"✅ Satisfaisant",IF(I35&gt;=VLOOKUP(A35,'📋 Indicateurs'!$B$2:$P$23,14,0),"🔴 Alerte","⚠️ Vigilance")),IF(I35&gt;=VLOOKUP(A35,'📋 Indicateurs'!$B$2:$P$23,13,0),"✅ Satisfaisant",IF(I35&lt;VLOOKUP(A35,'📋 Indicateurs'!$B$2:$P$23,14,0),"🔴 Alerte","⚠️ Vigilance"))))</f>
        <v/>
      </c>
      <c r="K35" s="49" t="str" cm="1">
        <f t="array" ref="K35">IF(OR(A35="",I35=""),"",IFERROR(IF(VLOOKUP(A35,'📋 Indicateurs'!$B$2:$P$23,15,0)="bas_bon",IF(I35&lt;INDEX('📝 Mesures'!$I$1:$I$201,MATCH(1,('📝 Mesures'!$A$1:$A$201=A35)*('📝 Mesures'!$H$1:$H$201&lt;H35)*(ROW('📝 Mesures'!$A$1:$A$201)&lt;&gt;ROW(A35)),0)),"✅ Amélioration",IF(I35&gt;INDEX('📝 Mesures'!$I$1:$I$201,MATCH(1,('📝 Mesures'!$A$1:$A$201=A35)*('📝 Mesures'!$H$1:$H$201&lt;H35)*(ROW('📝 Mesures'!$A$1:$A$201)&lt;&gt;ROW(A35)),0)),"⚠️ Dégradation","→ Stable")),IF(I35&gt;INDEX('📝 Mesures'!$I$1:$I$201,MATCH(1,('📝 Mesures'!$A$1:$A$201=A35)*('📝 Mesures'!$H$1:$H$201&lt;H35)*(ROW('📝 Mesures'!$A$1:$A$201)&lt;&gt;ROW(A35)),0)),"✅ Amélioration",IF(I35&lt;INDEX('📝 Mesures'!$I$1:$I$201,MATCH(1,('📝 Mesures'!$A$1:$A$201=A35)*('📝 Mesures'!$H$1:$H$201&lt;H35)*(ROW('📝 Mesures'!$A$1:$A$201)&lt;&gt;ROW(A35)),0)),"⚠️ Dégradation","→ Stable"))),"— Première mesure"))</f>
        <v/>
      </c>
    </row>
    <row r="36" spans="1:11" x14ac:dyDescent="0.2">
      <c r="A36" s="48"/>
      <c r="B36" s="49" t="str">
        <f>IF(A36="","",INDEX('📋 Indicateurs'!$A$2:$A$23,MATCH(A36,'📋 Indicateurs'!$B$2:$B$23,0)))</f>
        <v/>
      </c>
      <c r="C36" s="49" t="str">
        <f>IF(A36="","",VLOOKUP(A36,'📋 Indicateurs'!$B$2:$P$23,2,0))</f>
        <v/>
      </c>
      <c r="D36" s="50" t="str">
        <f>IF(A36="","",VLOOKUP(A36,'📋 Indicateurs'!$B$2:$P$23,3,0))</f>
        <v/>
      </c>
      <c r="E36" s="50" t="str">
        <f>IF(A36="","",VLOOKUP(A36,'📋 Indicateurs'!$B$2:$P$23,4,0))</f>
        <v/>
      </c>
      <c r="F36" s="49" t="str">
        <f>IF(A36="","",VLOOKUP(A36,'📋 Indicateurs'!$B$2:$P$23,5,0))</f>
        <v/>
      </c>
      <c r="G36" s="49" t="str">
        <f>IF(A36="","",VLOOKUP(A36,'📋 Indicateurs'!$B$2:$P$23,6,0))</f>
        <v/>
      </c>
      <c r="H36" s="52"/>
      <c r="I36" s="51"/>
      <c r="J36" s="49" t="str">
        <f>IF(OR(A36="",H36="",I36=""),"",IF(VLOOKUP(A36,'📋 Indicateurs'!$B$2:$P$23,15,0)="bas_bon",IF(I36&lt;=VLOOKUP(A36,'📋 Indicateurs'!$B$2:$P$23,13,0),"✅ Satisfaisant",IF(I36&gt;=VLOOKUP(A36,'📋 Indicateurs'!$B$2:$P$23,14,0),"🔴 Alerte","⚠️ Vigilance")),IF(I36&gt;=VLOOKUP(A36,'📋 Indicateurs'!$B$2:$P$23,13,0),"✅ Satisfaisant",IF(I36&lt;VLOOKUP(A36,'📋 Indicateurs'!$B$2:$P$23,14,0),"🔴 Alerte","⚠️ Vigilance"))))</f>
        <v/>
      </c>
      <c r="K36" s="49" t="str" cm="1">
        <f t="array" ref="K36">IF(OR(A36="",I36=""),"",IFERROR(IF(VLOOKUP(A36,'📋 Indicateurs'!$B$2:$P$23,15,0)="bas_bon",IF(I36&lt;INDEX('📝 Mesures'!$I$1:$I$201,MATCH(1,('📝 Mesures'!$A$1:$A$201=A36)*('📝 Mesures'!$H$1:$H$201&lt;H36)*(ROW('📝 Mesures'!$A$1:$A$201)&lt;&gt;ROW(A36)),0)),"✅ Amélioration",IF(I36&gt;INDEX('📝 Mesures'!$I$1:$I$201,MATCH(1,('📝 Mesures'!$A$1:$A$201=A36)*('📝 Mesures'!$H$1:$H$201&lt;H36)*(ROW('📝 Mesures'!$A$1:$A$201)&lt;&gt;ROW(A36)),0)),"⚠️ Dégradation","→ Stable")),IF(I36&gt;INDEX('📝 Mesures'!$I$1:$I$201,MATCH(1,('📝 Mesures'!$A$1:$A$201=A36)*('📝 Mesures'!$H$1:$H$201&lt;H36)*(ROW('📝 Mesures'!$A$1:$A$201)&lt;&gt;ROW(A36)),0)),"✅ Amélioration",IF(I36&lt;INDEX('📝 Mesures'!$I$1:$I$201,MATCH(1,('📝 Mesures'!$A$1:$A$201=A36)*('📝 Mesures'!$H$1:$H$201&lt;H36)*(ROW('📝 Mesures'!$A$1:$A$201)&lt;&gt;ROW(A36)),0)),"⚠️ Dégradation","→ Stable"))),"— Première mesure"))</f>
        <v/>
      </c>
    </row>
    <row r="37" spans="1:11" x14ac:dyDescent="0.2">
      <c r="A37" s="48"/>
      <c r="B37" s="49" t="str">
        <f>IF(A37="","",INDEX('📋 Indicateurs'!$A$2:$A$23,MATCH(A37,'📋 Indicateurs'!$B$2:$B$23,0)))</f>
        <v/>
      </c>
      <c r="C37" s="49" t="str">
        <f>IF(A37="","",VLOOKUP(A37,'📋 Indicateurs'!$B$2:$P$23,2,0))</f>
        <v/>
      </c>
      <c r="D37" s="50" t="str">
        <f>IF(A37="","",VLOOKUP(A37,'📋 Indicateurs'!$B$2:$P$23,3,0))</f>
        <v/>
      </c>
      <c r="E37" s="50" t="str">
        <f>IF(A37="","",VLOOKUP(A37,'📋 Indicateurs'!$B$2:$P$23,4,0))</f>
        <v/>
      </c>
      <c r="F37" s="49" t="str">
        <f>IF(A37="","",VLOOKUP(A37,'📋 Indicateurs'!$B$2:$P$23,5,0))</f>
        <v/>
      </c>
      <c r="G37" s="49" t="str">
        <f>IF(A37="","",VLOOKUP(A37,'📋 Indicateurs'!$B$2:$P$23,6,0))</f>
        <v/>
      </c>
      <c r="H37" s="52"/>
      <c r="I37" s="51"/>
      <c r="J37" s="49" t="str">
        <f>IF(OR(A37="",H37="",I37=""),"",IF(VLOOKUP(A37,'📋 Indicateurs'!$B$2:$P$23,15,0)="bas_bon",IF(I37&lt;=VLOOKUP(A37,'📋 Indicateurs'!$B$2:$P$23,13,0),"✅ Satisfaisant",IF(I37&gt;=VLOOKUP(A37,'📋 Indicateurs'!$B$2:$P$23,14,0),"🔴 Alerte","⚠️ Vigilance")),IF(I37&gt;=VLOOKUP(A37,'📋 Indicateurs'!$B$2:$P$23,13,0),"✅ Satisfaisant",IF(I37&lt;VLOOKUP(A37,'📋 Indicateurs'!$B$2:$P$23,14,0),"🔴 Alerte","⚠️ Vigilance"))))</f>
        <v/>
      </c>
      <c r="K37" s="49" t="str" cm="1">
        <f t="array" ref="K37">IF(OR(A37="",I37=""),"",IFERROR(IF(VLOOKUP(A37,'📋 Indicateurs'!$B$2:$P$23,15,0)="bas_bon",IF(I37&lt;INDEX('📝 Mesures'!$I$1:$I$201,MATCH(1,('📝 Mesures'!$A$1:$A$201=A37)*('📝 Mesures'!$H$1:$H$201&lt;H37)*(ROW('📝 Mesures'!$A$1:$A$201)&lt;&gt;ROW(A37)),0)),"✅ Amélioration",IF(I37&gt;INDEX('📝 Mesures'!$I$1:$I$201,MATCH(1,('📝 Mesures'!$A$1:$A$201=A37)*('📝 Mesures'!$H$1:$H$201&lt;H37)*(ROW('📝 Mesures'!$A$1:$A$201)&lt;&gt;ROW(A37)),0)),"⚠️ Dégradation","→ Stable")),IF(I37&gt;INDEX('📝 Mesures'!$I$1:$I$201,MATCH(1,('📝 Mesures'!$A$1:$A$201=A37)*('📝 Mesures'!$H$1:$H$201&lt;H37)*(ROW('📝 Mesures'!$A$1:$A$201)&lt;&gt;ROW(A37)),0)),"✅ Amélioration",IF(I37&lt;INDEX('📝 Mesures'!$I$1:$I$201,MATCH(1,('📝 Mesures'!$A$1:$A$201=A37)*('📝 Mesures'!$H$1:$H$201&lt;H37)*(ROW('📝 Mesures'!$A$1:$A$201)&lt;&gt;ROW(A37)),0)),"⚠️ Dégradation","→ Stable"))),"— Première mesure"))</f>
        <v/>
      </c>
    </row>
    <row r="38" spans="1:11" x14ac:dyDescent="0.2">
      <c r="A38" s="48"/>
      <c r="B38" s="49" t="str">
        <f>IF(A38="","",INDEX('📋 Indicateurs'!$A$2:$A$23,MATCH(A38,'📋 Indicateurs'!$B$2:$B$23,0)))</f>
        <v/>
      </c>
      <c r="C38" s="49" t="str">
        <f>IF(A38="","",VLOOKUP(A38,'📋 Indicateurs'!$B$2:$P$23,2,0))</f>
        <v/>
      </c>
      <c r="D38" s="50" t="str">
        <f>IF(A38="","",VLOOKUP(A38,'📋 Indicateurs'!$B$2:$P$23,3,0))</f>
        <v/>
      </c>
      <c r="E38" s="50" t="str">
        <f>IF(A38="","",VLOOKUP(A38,'📋 Indicateurs'!$B$2:$P$23,4,0))</f>
        <v/>
      </c>
      <c r="F38" s="49" t="str">
        <f>IF(A38="","",VLOOKUP(A38,'📋 Indicateurs'!$B$2:$P$23,5,0))</f>
        <v/>
      </c>
      <c r="G38" s="49" t="str">
        <f>IF(A38="","",VLOOKUP(A38,'📋 Indicateurs'!$B$2:$P$23,6,0))</f>
        <v/>
      </c>
      <c r="H38" s="52"/>
      <c r="I38" s="51"/>
      <c r="J38" s="49" t="str">
        <f>IF(OR(A38="",H38="",I38=""),"",IF(VLOOKUP(A38,'📋 Indicateurs'!$B$2:$P$23,15,0)="bas_bon",IF(I38&lt;=VLOOKUP(A38,'📋 Indicateurs'!$B$2:$P$23,13,0),"✅ Satisfaisant",IF(I38&gt;=VLOOKUP(A38,'📋 Indicateurs'!$B$2:$P$23,14,0),"🔴 Alerte","⚠️ Vigilance")),IF(I38&gt;=VLOOKUP(A38,'📋 Indicateurs'!$B$2:$P$23,13,0),"✅ Satisfaisant",IF(I38&lt;VLOOKUP(A38,'📋 Indicateurs'!$B$2:$P$23,14,0),"🔴 Alerte","⚠️ Vigilance"))))</f>
        <v/>
      </c>
      <c r="K38" s="49" t="str" cm="1">
        <f t="array" ref="K38">IF(OR(A38="",I38=""),"",IFERROR(IF(VLOOKUP(A38,'📋 Indicateurs'!$B$2:$P$23,15,0)="bas_bon",IF(I38&lt;INDEX('📝 Mesures'!$I$1:$I$201,MATCH(1,('📝 Mesures'!$A$1:$A$201=A38)*('📝 Mesures'!$H$1:$H$201&lt;H38)*(ROW('📝 Mesures'!$A$1:$A$201)&lt;&gt;ROW(A38)),0)),"✅ Amélioration",IF(I38&gt;INDEX('📝 Mesures'!$I$1:$I$201,MATCH(1,('📝 Mesures'!$A$1:$A$201=A38)*('📝 Mesures'!$H$1:$H$201&lt;H38)*(ROW('📝 Mesures'!$A$1:$A$201)&lt;&gt;ROW(A38)),0)),"⚠️ Dégradation","→ Stable")),IF(I38&gt;INDEX('📝 Mesures'!$I$1:$I$201,MATCH(1,('📝 Mesures'!$A$1:$A$201=A38)*('📝 Mesures'!$H$1:$H$201&lt;H38)*(ROW('📝 Mesures'!$A$1:$A$201)&lt;&gt;ROW(A38)),0)),"✅ Amélioration",IF(I38&lt;INDEX('📝 Mesures'!$I$1:$I$201,MATCH(1,('📝 Mesures'!$A$1:$A$201=A38)*('📝 Mesures'!$H$1:$H$201&lt;H38)*(ROW('📝 Mesures'!$A$1:$A$201)&lt;&gt;ROW(A38)),0)),"⚠️ Dégradation","→ Stable"))),"— Première mesure"))</f>
        <v/>
      </c>
    </row>
    <row r="39" spans="1:11" x14ac:dyDescent="0.2">
      <c r="A39" s="48"/>
      <c r="B39" s="49" t="str">
        <f>IF(A39="","",INDEX('📋 Indicateurs'!$A$2:$A$23,MATCH(A39,'📋 Indicateurs'!$B$2:$B$23,0)))</f>
        <v/>
      </c>
      <c r="C39" s="49" t="str">
        <f>IF(A39="","",VLOOKUP(A39,'📋 Indicateurs'!$B$2:$P$23,2,0))</f>
        <v/>
      </c>
      <c r="D39" s="50" t="str">
        <f>IF(A39="","",VLOOKUP(A39,'📋 Indicateurs'!$B$2:$P$23,3,0))</f>
        <v/>
      </c>
      <c r="E39" s="50" t="str">
        <f>IF(A39="","",VLOOKUP(A39,'📋 Indicateurs'!$B$2:$P$23,4,0))</f>
        <v/>
      </c>
      <c r="F39" s="49" t="str">
        <f>IF(A39="","",VLOOKUP(A39,'📋 Indicateurs'!$B$2:$P$23,5,0))</f>
        <v/>
      </c>
      <c r="G39" s="49" t="str">
        <f>IF(A39="","",VLOOKUP(A39,'📋 Indicateurs'!$B$2:$P$23,6,0))</f>
        <v/>
      </c>
      <c r="H39" s="52"/>
      <c r="I39" s="51"/>
      <c r="J39" s="49" t="str">
        <f>IF(OR(A39="",H39="",I39=""),"",IF(VLOOKUP(A39,'📋 Indicateurs'!$B$2:$P$23,15,0)="bas_bon",IF(I39&lt;=VLOOKUP(A39,'📋 Indicateurs'!$B$2:$P$23,13,0),"✅ Satisfaisant",IF(I39&gt;=VLOOKUP(A39,'📋 Indicateurs'!$B$2:$P$23,14,0),"🔴 Alerte","⚠️ Vigilance")),IF(I39&gt;=VLOOKUP(A39,'📋 Indicateurs'!$B$2:$P$23,13,0),"✅ Satisfaisant",IF(I39&lt;VLOOKUP(A39,'📋 Indicateurs'!$B$2:$P$23,14,0),"🔴 Alerte","⚠️ Vigilance"))))</f>
        <v/>
      </c>
      <c r="K39" s="49" t="str" cm="1">
        <f t="array" ref="K39">IF(OR(A39="",I39=""),"",IFERROR(IF(VLOOKUP(A39,'📋 Indicateurs'!$B$2:$P$23,15,0)="bas_bon",IF(I39&lt;INDEX('📝 Mesures'!$I$1:$I$201,MATCH(1,('📝 Mesures'!$A$1:$A$201=A39)*('📝 Mesures'!$H$1:$H$201&lt;H39)*(ROW('📝 Mesures'!$A$1:$A$201)&lt;&gt;ROW(A39)),0)),"✅ Amélioration",IF(I39&gt;INDEX('📝 Mesures'!$I$1:$I$201,MATCH(1,('📝 Mesures'!$A$1:$A$201=A39)*('📝 Mesures'!$H$1:$H$201&lt;H39)*(ROW('📝 Mesures'!$A$1:$A$201)&lt;&gt;ROW(A39)),0)),"⚠️ Dégradation","→ Stable")),IF(I39&gt;INDEX('📝 Mesures'!$I$1:$I$201,MATCH(1,('📝 Mesures'!$A$1:$A$201=A39)*('📝 Mesures'!$H$1:$H$201&lt;H39)*(ROW('📝 Mesures'!$A$1:$A$201)&lt;&gt;ROW(A39)),0)),"✅ Amélioration",IF(I39&lt;INDEX('📝 Mesures'!$I$1:$I$201,MATCH(1,('📝 Mesures'!$A$1:$A$201=A39)*('📝 Mesures'!$H$1:$H$201&lt;H39)*(ROW('📝 Mesures'!$A$1:$A$201)&lt;&gt;ROW(A39)),0)),"⚠️ Dégradation","→ Stable"))),"— Première mesure"))</f>
        <v/>
      </c>
    </row>
    <row r="40" spans="1:11" x14ac:dyDescent="0.2">
      <c r="A40" s="48"/>
      <c r="B40" s="49" t="str">
        <f>IF(A40="","",INDEX('📋 Indicateurs'!$A$2:$A$23,MATCH(A40,'📋 Indicateurs'!$B$2:$B$23,0)))</f>
        <v/>
      </c>
      <c r="C40" s="49" t="str">
        <f>IF(A40="","",VLOOKUP(A40,'📋 Indicateurs'!$B$2:$P$23,2,0))</f>
        <v/>
      </c>
      <c r="D40" s="50" t="str">
        <f>IF(A40="","",VLOOKUP(A40,'📋 Indicateurs'!$B$2:$P$23,3,0))</f>
        <v/>
      </c>
      <c r="E40" s="50" t="str">
        <f>IF(A40="","",VLOOKUP(A40,'📋 Indicateurs'!$B$2:$P$23,4,0))</f>
        <v/>
      </c>
      <c r="F40" s="49" t="str">
        <f>IF(A40="","",VLOOKUP(A40,'📋 Indicateurs'!$B$2:$P$23,5,0))</f>
        <v/>
      </c>
      <c r="G40" s="49" t="str">
        <f>IF(A40="","",VLOOKUP(A40,'📋 Indicateurs'!$B$2:$P$23,6,0))</f>
        <v/>
      </c>
      <c r="H40" s="52"/>
      <c r="I40" s="51"/>
      <c r="J40" s="49" t="str">
        <f>IF(OR(A40="",H40="",I40=""),"",IF(VLOOKUP(A40,'📋 Indicateurs'!$B$2:$P$23,15,0)="bas_bon",IF(I40&lt;=VLOOKUP(A40,'📋 Indicateurs'!$B$2:$P$23,13,0),"✅ Satisfaisant",IF(I40&gt;=VLOOKUP(A40,'📋 Indicateurs'!$B$2:$P$23,14,0),"🔴 Alerte","⚠️ Vigilance")),IF(I40&gt;=VLOOKUP(A40,'📋 Indicateurs'!$B$2:$P$23,13,0),"✅ Satisfaisant",IF(I40&lt;VLOOKUP(A40,'📋 Indicateurs'!$B$2:$P$23,14,0),"🔴 Alerte","⚠️ Vigilance"))))</f>
        <v/>
      </c>
      <c r="K40" s="49" t="str" cm="1">
        <f t="array" ref="K40">IF(OR(A40="",I40=""),"",IFERROR(IF(VLOOKUP(A40,'📋 Indicateurs'!$B$2:$P$23,15,0)="bas_bon",IF(I40&lt;INDEX('📝 Mesures'!$I$1:$I$201,MATCH(1,('📝 Mesures'!$A$1:$A$201=A40)*('📝 Mesures'!$H$1:$H$201&lt;H40)*(ROW('📝 Mesures'!$A$1:$A$201)&lt;&gt;ROW(A40)),0)),"✅ Amélioration",IF(I40&gt;INDEX('📝 Mesures'!$I$1:$I$201,MATCH(1,('📝 Mesures'!$A$1:$A$201=A40)*('📝 Mesures'!$H$1:$H$201&lt;H40)*(ROW('📝 Mesures'!$A$1:$A$201)&lt;&gt;ROW(A40)),0)),"⚠️ Dégradation","→ Stable")),IF(I40&gt;INDEX('📝 Mesures'!$I$1:$I$201,MATCH(1,('📝 Mesures'!$A$1:$A$201=A40)*('📝 Mesures'!$H$1:$H$201&lt;H40)*(ROW('📝 Mesures'!$A$1:$A$201)&lt;&gt;ROW(A40)),0)),"✅ Amélioration",IF(I40&lt;INDEX('📝 Mesures'!$I$1:$I$201,MATCH(1,('📝 Mesures'!$A$1:$A$201=A40)*('📝 Mesures'!$H$1:$H$201&lt;H40)*(ROW('📝 Mesures'!$A$1:$A$201)&lt;&gt;ROW(A40)),0)),"⚠️ Dégradation","→ Stable"))),"— Première mesure"))</f>
        <v/>
      </c>
    </row>
    <row r="41" spans="1:11" x14ac:dyDescent="0.2">
      <c r="A41" s="48"/>
      <c r="B41" s="49" t="str">
        <f>IF(A41="","",INDEX('📋 Indicateurs'!$A$2:$A$23,MATCH(A41,'📋 Indicateurs'!$B$2:$B$23,0)))</f>
        <v/>
      </c>
      <c r="C41" s="49" t="str">
        <f>IF(A41="","",VLOOKUP(A41,'📋 Indicateurs'!$B$2:$P$23,2,0))</f>
        <v/>
      </c>
      <c r="D41" s="50" t="str">
        <f>IF(A41="","",VLOOKUP(A41,'📋 Indicateurs'!$B$2:$P$23,3,0))</f>
        <v/>
      </c>
      <c r="E41" s="50" t="str">
        <f>IF(A41="","",VLOOKUP(A41,'📋 Indicateurs'!$B$2:$P$23,4,0))</f>
        <v/>
      </c>
      <c r="F41" s="49" t="str">
        <f>IF(A41="","",VLOOKUP(A41,'📋 Indicateurs'!$B$2:$P$23,5,0))</f>
        <v/>
      </c>
      <c r="G41" s="49" t="str">
        <f>IF(A41="","",VLOOKUP(A41,'📋 Indicateurs'!$B$2:$P$23,6,0))</f>
        <v/>
      </c>
      <c r="H41" s="52"/>
      <c r="I41" s="51"/>
      <c r="J41" s="49" t="str">
        <f>IF(OR(A41="",H41="",I41=""),"",IF(VLOOKUP(A41,'📋 Indicateurs'!$B$2:$P$23,15,0)="bas_bon",IF(I41&lt;=VLOOKUP(A41,'📋 Indicateurs'!$B$2:$P$23,13,0),"✅ Satisfaisant",IF(I41&gt;=VLOOKUP(A41,'📋 Indicateurs'!$B$2:$P$23,14,0),"🔴 Alerte","⚠️ Vigilance")),IF(I41&gt;=VLOOKUP(A41,'📋 Indicateurs'!$B$2:$P$23,13,0),"✅ Satisfaisant",IF(I41&lt;VLOOKUP(A41,'📋 Indicateurs'!$B$2:$P$23,14,0),"🔴 Alerte","⚠️ Vigilance"))))</f>
        <v/>
      </c>
      <c r="K41" s="49" t="str" cm="1">
        <f t="array" ref="K41">IF(OR(A41="",I41=""),"",IFERROR(IF(VLOOKUP(A41,'📋 Indicateurs'!$B$2:$P$23,15,0)="bas_bon",IF(I41&lt;INDEX('📝 Mesures'!$I$1:$I$201,MATCH(1,('📝 Mesures'!$A$1:$A$201=A41)*('📝 Mesures'!$H$1:$H$201&lt;H41)*(ROW('📝 Mesures'!$A$1:$A$201)&lt;&gt;ROW(A41)),0)),"✅ Amélioration",IF(I41&gt;INDEX('📝 Mesures'!$I$1:$I$201,MATCH(1,('📝 Mesures'!$A$1:$A$201=A41)*('📝 Mesures'!$H$1:$H$201&lt;H41)*(ROW('📝 Mesures'!$A$1:$A$201)&lt;&gt;ROW(A41)),0)),"⚠️ Dégradation","→ Stable")),IF(I41&gt;INDEX('📝 Mesures'!$I$1:$I$201,MATCH(1,('📝 Mesures'!$A$1:$A$201=A41)*('📝 Mesures'!$H$1:$H$201&lt;H41)*(ROW('📝 Mesures'!$A$1:$A$201)&lt;&gt;ROW(A41)),0)),"✅ Amélioration",IF(I41&lt;INDEX('📝 Mesures'!$I$1:$I$201,MATCH(1,('📝 Mesures'!$A$1:$A$201=A41)*('📝 Mesures'!$H$1:$H$201&lt;H41)*(ROW('📝 Mesures'!$A$1:$A$201)&lt;&gt;ROW(A41)),0)),"⚠️ Dégradation","→ Stable"))),"— Première mesure"))</f>
        <v/>
      </c>
    </row>
    <row r="42" spans="1:11" x14ac:dyDescent="0.2">
      <c r="A42" s="48"/>
      <c r="B42" s="49" t="str">
        <f>IF(A42="","",INDEX('📋 Indicateurs'!$A$2:$A$23,MATCH(A42,'📋 Indicateurs'!$B$2:$B$23,0)))</f>
        <v/>
      </c>
      <c r="C42" s="49" t="str">
        <f>IF(A42="","",VLOOKUP(A42,'📋 Indicateurs'!$B$2:$P$23,2,0))</f>
        <v/>
      </c>
      <c r="D42" s="50" t="str">
        <f>IF(A42="","",VLOOKUP(A42,'📋 Indicateurs'!$B$2:$P$23,3,0))</f>
        <v/>
      </c>
      <c r="E42" s="50" t="str">
        <f>IF(A42="","",VLOOKUP(A42,'📋 Indicateurs'!$B$2:$P$23,4,0))</f>
        <v/>
      </c>
      <c r="F42" s="49" t="str">
        <f>IF(A42="","",VLOOKUP(A42,'📋 Indicateurs'!$B$2:$P$23,5,0))</f>
        <v/>
      </c>
      <c r="G42" s="49" t="str">
        <f>IF(A42="","",VLOOKUP(A42,'📋 Indicateurs'!$B$2:$P$23,6,0))</f>
        <v/>
      </c>
      <c r="H42" s="52"/>
      <c r="I42" s="51"/>
      <c r="J42" s="49" t="str">
        <f>IF(OR(A42="",H42="",I42=""),"",IF(VLOOKUP(A42,'📋 Indicateurs'!$B$2:$P$23,15,0)="bas_bon",IF(I42&lt;=VLOOKUP(A42,'📋 Indicateurs'!$B$2:$P$23,13,0),"✅ Satisfaisant",IF(I42&gt;=VLOOKUP(A42,'📋 Indicateurs'!$B$2:$P$23,14,0),"🔴 Alerte","⚠️ Vigilance")),IF(I42&gt;=VLOOKUP(A42,'📋 Indicateurs'!$B$2:$P$23,13,0),"✅ Satisfaisant",IF(I42&lt;VLOOKUP(A42,'📋 Indicateurs'!$B$2:$P$23,14,0),"🔴 Alerte","⚠️ Vigilance"))))</f>
        <v/>
      </c>
      <c r="K42" s="49" t="str" cm="1">
        <f t="array" ref="K42">IF(OR(A42="",I42=""),"",IFERROR(IF(VLOOKUP(A42,'📋 Indicateurs'!$B$2:$P$23,15,0)="bas_bon",IF(I42&lt;INDEX('📝 Mesures'!$I$1:$I$201,MATCH(1,('📝 Mesures'!$A$1:$A$201=A42)*('📝 Mesures'!$H$1:$H$201&lt;H42)*(ROW('📝 Mesures'!$A$1:$A$201)&lt;&gt;ROW(A42)),0)),"✅ Amélioration",IF(I42&gt;INDEX('📝 Mesures'!$I$1:$I$201,MATCH(1,('📝 Mesures'!$A$1:$A$201=A42)*('📝 Mesures'!$H$1:$H$201&lt;H42)*(ROW('📝 Mesures'!$A$1:$A$201)&lt;&gt;ROW(A42)),0)),"⚠️ Dégradation","→ Stable")),IF(I42&gt;INDEX('📝 Mesures'!$I$1:$I$201,MATCH(1,('📝 Mesures'!$A$1:$A$201=A42)*('📝 Mesures'!$H$1:$H$201&lt;H42)*(ROW('📝 Mesures'!$A$1:$A$201)&lt;&gt;ROW(A42)),0)),"✅ Amélioration",IF(I42&lt;INDEX('📝 Mesures'!$I$1:$I$201,MATCH(1,('📝 Mesures'!$A$1:$A$201=A42)*('📝 Mesures'!$H$1:$H$201&lt;H42)*(ROW('📝 Mesures'!$A$1:$A$201)&lt;&gt;ROW(A42)),0)),"⚠️ Dégradation","→ Stable"))),"— Première mesure"))</f>
        <v/>
      </c>
    </row>
    <row r="43" spans="1:11" x14ac:dyDescent="0.2">
      <c r="A43" s="48"/>
      <c r="B43" s="49" t="str">
        <f>IF(A43="","",INDEX('📋 Indicateurs'!$A$2:$A$23,MATCH(A43,'📋 Indicateurs'!$B$2:$B$23,0)))</f>
        <v/>
      </c>
      <c r="C43" s="49" t="str">
        <f>IF(A43="","",VLOOKUP(A43,'📋 Indicateurs'!$B$2:$P$23,2,0))</f>
        <v/>
      </c>
      <c r="D43" s="50" t="str">
        <f>IF(A43="","",VLOOKUP(A43,'📋 Indicateurs'!$B$2:$P$23,3,0))</f>
        <v/>
      </c>
      <c r="E43" s="50" t="str">
        <f>IF(A43="","",VLOOKUP(A43,'📋 Indicateurs'!$B$2:$P$23,4,0))</f>
        <v/>
      </c>
      <c r="F43" s="49" t="str">
        <f>IF(A43="","",VLOOKUP(A43,'📋 Indicateurs'!$B$2:$P$23,5,0))</f>
        <v/>
      </c>
      <c r="G43" s="49" t="str">
        <f>IF(A43="","",VLOOKUP(A43,'📋 Indicateurs'!$B$2:$P$23,6,0))</f>
        <v/>
      </c>
      <c r="H43" s="52"/>
      <c r="I43" s="51"/>
      <c r="J43" s="49" t="str">
        <f>IF(OR(A43="",H43="",I43=""),"",IF(VLOOKUP(A43,'📋 Indicateurs'!$B$2:$P$23,15,0)="bas_bon",IF(I43&lt;=VLOOKUP(A43,'📋 Indicateurs'!$B$2:$P$23,13,0),"✅ Satisfaisant",IF(I43&gt;=VLOOKUP(A43,'📋 Indicateurs'!$B$2:$P$23,14,0),"🔴 Alerte","⚠️ Vigilance")),IF(I43&gt;=VLOOKUP(A43,'📋 Indicateurs'!$B$2:$P$23,13,0),"✅ Satisfaisant",IF(I43&lt;VLOOKUP(A43,'📋 Indicateurs'!$B$2:$P$23,14,0),"🔴 Alerte","⚠️ Vigilance"))))</f>
        <v/>
      </c>
      <c r="K43" s="49" t="str" cm="1">
        <f t="array" ref="K43">IF(OR(A43="",I43=""),"",IFERROR(IF(VLOOKUP(A43,'📋 Indicateurs'!$B$2:$P$23,15,0)="bas_bon",IF(I43&lt;INDEX('📝 Mesures'!$I$1:$I$201,MATCH(1,('📝 Mesures'!$A$1:$A$201=A43)*('📝 Mesures'!$H$1:$H$201&lt;H43)*(ROW('📝 Mesures'!$A$1:$A$201)&lt;&gt;ROW(A43)),0)),"✅ Amélioration",IF(I43&gt;INDEX('📝 Mesures'!$I$1:$I$201,MATCH(1,('📝 Mesures'!$A$1:$A$201=A43)*('📝 Mesures'!$H$1:$H$201&lt;H43)*(ROW('📝 Mesures'!$A$1:$A$201)&lt;&gt;ROW(A43)),0)),"⚠️ Dégradation","→ Stable")),IF(I43&gt;INDEX('📝 Mesures'!$I$1:$I$201,MATCH(1,('📝 Mesures'!$A$1:$A$201=A43)*('📝 Mesures'!$H$1:$H$201&lt;H43)*(ROW('📝 Mesures'!$A$1:$A$201)&lt;&gt;ROW(A43)),0)),"✅ Amélioration",IF(I43&lt;INDEX('📝 Mesures'!$I$1:$I$201,MATCH(1,('📝 Mesures'!$A$1:$A$201=A43)*('📝 Mesures'!$H$1:$H$201&lt;H43)*(ROW('📝 Mesures'!$A$1:$A$201)&lt;&gt;ROW(A43)),0)),"⚠️ Dégradation","→ Stable"))),"— Première mesure"))</f>
        <v/>
      </c>
    </row>
    <row r="44" spans="1:11" x14ac:dyDescent="0.2">
      <c r="A44" s="48"/>
      <c r="B44" s="49" t="str">
        <f>IF(A44="","",INDEX('📋 Indicateurs'!$A$2:$A$23,MATCH(A44,'📋 Indicateurs'!$B$2:$B$23,0)))</f>
        <v/>
      </c>
      <c r="C44" s="49" t="str">
        <f>IF(A44="","",VLOOKUP(A44,'📋 Indicateurs'!$B$2:$P$23,2,0))</f>
        <v/>
      </c>
      <c r="D44" s="50" t="str">
        <f>IF(A44="","",VLOOKUP(A44,'📋 Indicateurs'!$B$2:$P$23,3,0))</f>
        <v/>
      </c>
      <c r="E44" s="50" t="str">
        <f>IF(A44="","",VLOOKUP(A44,'📋 Indicateurs'!$B$2:$P$23,4,0))</f>
        <v/>
      </c>
      <c r="F44" s="49" t="str">
        <f>IF(A44="","",VLOOKUP(A44,'📋 Indicateurs'!$B$2:$P$23,5,0))</f>
        <v/>
      </c>
      <c r="G44" s="49" t="str">
        <f>IF(A44="","",VLOOKUP(A44,'📋 Indicateurs'!$B$2:$P$23,6,0))</f>
        <v/>
      </c>
      <c r="H44" s="52"/>
      <c r="I44" s="51"/>
      <c r="J44" s="49" t="str">
        <f>IF(OR(A44="",H44="",I44=""),"",IF(VLOOKUP(A44,'📋 Indicateurs'!$B$2:$P$23,15,0)="bas_bon",IF(I44&lt;=VLOOKUP(A44,'📋 Indicateurs'!$B$2:$P$23,13,0),"✅ Satisfaisant",IF(I44&gt;=VLOOKUP(A44,'📋 Indicateurs'!$B$2:$P$23,14,0),"🔴 Alerte","⚠️ Vigilance")),IF(I44&gt;=VLOOKUP(A44,'📋 Indicateurs'!$B$2:$P$23,13,0),"✅ Satisfaisant",IF(I44&lt;VLOOKUP(A44,'📋 Indicateurs'!$B$2:$P$23,14,0),"🔴 Alerte","⚠️ Vigilance"))))</f>
        <v/>
      </c>
      <c r="K44" s="49" t="str" cm="1">
        <f t="array" ref="K44">IF(OR(A44="",I44=""),"",IFERROR(IF(VLOOKUP(A44,'📋 Indicateurs'!$B$2:$P$23,15,0)="bas_bon",IF(I44&lt;INDEX('📝 Mesures'!$I$1:$I$201,MATCH(1,('📝 Mesures'!$A$1:$A$201=A44)*('📝 Mesures'!$H$1:$H$201&lt;H44)*(ROW('📝 Mesures'!$A$1:$A$201)&lt;&gt;ROW(A44)),0)),"✅ Amélioration",IF(I44&gt;INDEX('📝 Mesures'!$I$1:$I$201,MATCH(1,('📝 Mesures'!$A$1:$A$201=A44)*('📝 Mesures'!$H$1:$H$201&lt;H44)*(ROW('📝 Mesures'!$A$1:$A$201)&lt;&gt;ROW(A44)),0)),"⚠️ Dégradation","→ Stable")),IF(I44&gt;INDEX('📝 Mesures'!$I$1:$I$201,MATCH(1,('📝 Mesures'!$A$1:$A$201=A44)*('📝 Mesures'!$H$1:$H$201&lt;H44)*(ROW('📝 Mesures'!$A$1:$A$201)&lt;&gt;ROW(A44)),0)),"✅ Amélioration",IF(I44&lt;INDEX('📝 Mesures'!$I$1:$I$201,MATCH(1,('📝 Mesures'!$A$1:$A$201=A44)*('📝 Mesures'!$H$1:$H$201&lt;H44)*(ROW('📝 Mesures'!$A$1:$A$201)&lt;&gt;ROW(A44)),0)),"⚠️ Dégradation","→ Stable"))),"— Première mesure"))</f>
        <v/>
      </c>
    </row>
    <row r="45" spans="1:11" x14ac:dyDescent="0.2">
      <c r="A45" s="48"/>
      <c r="B45" s="49" t="str">
        <f>IF(A45="","",INDEX('📋 Indicateurs'!$A$2:$A$23,MATCH(A45,'📋 Indicateurs'!$B$2:$B$23,0)))</f>
        <v/>
      </c>
      <c r="C45" s="49" t="str">
        <f>IF(A45="","",VLOOKUP(A45,'📋 Indicateurs'!$B$2:$P$23,2,0))</f>
        <v/>
      </c>
      <c r="D45" s="50" t="str">
        <f>IF(A45="","",VLOOKUP(A45,'📋 Indicateurs'!$B$2:$P$23,3,0))</f>
        <v/>
      </c>
      <c r="E45" s="50" t="str">
        <f>IF(A45="","",VLOOKUP(A45,'📋 Indicateurs'!$B$2:$P$23,4,0))</f>
        <v/>
      </c>
      <c r="F45" s="49" t="str">
        <f>IF(A45="","",VLOOKUP(A45,'📋 Indicateurs'!$B$2:$P$23,5,0))</f>
        <v/>
      </c>
      <c r="G45" s="49" t="str">
        <f>IF(A45="","",VLOOKUP(A45,'📋 Indicateurs'!$B$2:$P$23,6,0))</f>
        <v/>
      </c>
      <c r="H45" s="52"/>
      <c r="I45" s="51"/>
      <c r="J45" s="49" t="str">
        <f>IF(OR(A45="",H45="",I45=""),"",IF(VLOOKUP(A45,'📋 Indicateurs'!$B$2:$P$23,15,0)="bas_bon",IF(I45&lt;=VLOOKUP(A45,'📋 Indicateurs'!$B$2:$P$23,13,0),"✅ Satisfaisant",IF(I45&gt;=VLOOKUP(A45,'📋 Indicateurs'!$B$2:$P$23,14,0),"🔴 Alerte","⚠️ Vigilance")),IF(I45&gt;=VLOOKUP(A45,'📋 Indicateurs'!$B$2:$P$23,13,0),"✅ Satisfaisant",IF(I45&lt;VLOOKUP(A45,'📋 Indicateurs'!$B$2:$P$23,14,0),"🔴 Alerte","⚠️ Vigilance"))))</f>
        <v/>
      </c>
      <c r="K45" s="49" t="str" cm="1">
        <f t="array" ref="K45">IF(OR(A45="",I45=""),"",IFERROR(IF(VLOOKUP(A45,'📋 Indicateurs'!$B$2:$P$23,15,0)="bas_bon",IF(I45&lt;INDEX('📝 Mesures'!$I$1:$I$201,MATCH(1,('📝 Mesures'!$A$1:$A$201=A45)*('📝 Mesures'!$H$1:$H$201&lt;H45)*(ROW('📝 Mesures'!$A$1:$A$201)&lt;&gt;ROW(A45)),0)),"✅ Amélioration",IF(I45&gt;INDEX('📝 Mesures'!$I$1:$I$201,MATCH(1,('📝 Mesures'!$A$1:$A$201=A45)*('📝 Mesures'!$H$1:$H$201&lt;H45)*(ROW('📝 Mesures'!$A$1:$A$201)&lt;&gt;ROW(A45)),0)),"⚠️ Dégradation","→ Stable")),IF(I45&gt;INDEX('📝 Mesures'!$I$1:$I$201,MATCH(1,('📝 Mesures'!$A$1:$A$201=A45)*('📝 Mesures'!$H$1:$H$201&lt;H45)*(ROW('📝 Mesures'!$A$1:$A$201)&lt;&gt;ROW(A45)),0)),"✅ Amélioration",IF(I45&lt;INDEX('📝 Mesures'!$I$1:$I$201,MATCH(1,('📝 Mesures'!$A$1:$A$201=A45)*('📝 Mesures'!$H$1:$H$201&lt;H45)*(ROW('📝 Mesures'!$A$1:$A$201)&lt;&gt;ROW(A45)),0)),"⚠️ Dégradation","→ Stable"))),"— Première mesure"))</f>
        <v/>
      </c>
    </row>
    <row r="46" spans="1:11" x14ac:dyDescent="0.2">
      <c r="A46" s="48"/>
      <c r="B46" s="49" t="str">
        <f>IF(A46="","",INDEX('📋 Indicateurs'!$A$2:$A$23,MATCH(A46,'📋 Indicateurs'!$B$2:$B$23,0)))</f>
        <v/>
      </c>
      <c r="C46" s="49" t="str">
        <f>IF(A46="","",VLOOKUP(A46,'📋 Indicateurs'!$B$2:$P$23,2,0))</f>
        <v/>
      </c>
      <c r="D46" s="50" t="str">
        <f>IF(A46="","",VLOOKUP(A46,'📋 Indicateurs'!$B$2:$P$23,3,0))</f>
        <v/>
      </c>
      <c r="E46" s="50" t="str">
        <f>IF(A46="","",VLOOKUP(A46,'📋 Indicateurs'!$B$2:$P$23,4,0))</f>
        <v/>
      </c>
      <c r="F46" s="49" t="str">
        <f>IF(A46="","",VLOOKUP(A46,'📋 Indicateurs'!$B$2:$P$23,5,0))</f>
        <v/>
      </c>
      <c r="G46" s="49" t="str">
        <f>IF(A46="","",VLOOKUP(A46,'📋 Indicateurs'!$B$2:$P$23,6,0))</f>
        <v/>
      </c>
      <c r="H46" s="52"/>
      <c r="I46" s="51"/>
      <c r="J46" s="49" t="str">
        <f>IF(OR(A46="",H46="",I46=""),"",IF(VLOOKUP(A46,'📋 Indicateurs'!$B$2:$P$23,15,0)="bas_bon",IF(I46&lt;=VLOOKUP(A46,'📋 Indicateurs'!$B$2:$P$23,13,0),"✅ Satisfaisant",IF(I46&gt;=VLOOKUP(A46,'📋 Indicateurs'!$B$2:$P$23,14,0),"🔴 Alerte","⚠️ Vigilance")),IF(I46&gt;=VLOOKUP(A46,'📋 Indicateurs'!$B$2:$P$23,13,0),"✅ Satisfaisant",IF(I46&lt;VLOOKUP(A46,'📋 Indicateurs'!$B$2:$P$23,14,0),"🔴 Alerte","⚠️ Vigilance"))))</f>
        <v/>
      </c>
      <c r="K46" s="49" t="str" cm="1">
        <f t="array" ref="K46">IF(OR(A46="",I46=""),"",IFERROR(IF(VLOOKUP(A46,'📋 Indicateurs'!$B$2:$P$23,15,0)="bas_bon",IF(I46&lt;INDEX('📝 Mesures'!$I$1:$I$201,MATCH(1,('📝 Mesures'!$A$1:$A$201=A46)*('📝 Mesures'!$H$1:$H$201&lt;H46)*(ROW('📝 Mesures'!$A$1:$A$201)&lt;&gt;ROW(A46)),0)),"✅ Amélioration",IF(I46&gt;INDEX('📝 Mesures'!$I$1:$I$201,MATCH(1,('📝 Mesures'!$A$1:$A$201=A46)*('📝 Mesures'!$H$1:$H$201&lt;H46)*(ROW('📝 Mesures'!$A$1:$A$201)&lt;&gt;ROW(A46)),0)),"⚠️ Dégradation","→ Stable")),IF(I46&gt;INDEX('📝 Mesures'!$I$1:$I$201,MATCH(1,('📝 Mesures'!$A$1:$A$201=A46)*('📝 Mesures'!$H$1:$H$201&lt;H46)*(ROW('📝 Mesures'!$A$1:$A$201)&lt;&gt;ROW(A46)),0)),"✅ Amélioration",IF(I46&lt;INDEX('📝 Mesures'!$I$1:$I$201,MATCH(1,('📝 Mesures'!$A$1:$A$201=A46)*('📝 Mesures'!$H$1:$H$201&lt;H46)*(ROW('📝 Mesures'!$A$1:$A$201)&lt;&gt;ROW(A46)),0)),"⚠️ Dégradation","→ Stable"))),"— Première mesure"))</f>
        <v/>
      </c>
    </row>
    <row r="47" spans="1:11" x14ac:dyDescent="0.2">
      <c r="A47" s="48"/>
      <c r="B47" s="49" t="str">
        <f>IF(A47="","",INDEX('📋 Indicateurs'!$A$2:$A$23,MATCH(A47,'📋 Indicateurs'!$B$2:$B$23,0)))</f>
        <v/>
      </c>
      <c r="C47" s="49" t="str">
        <f>IF(A47="","",VLOOKUP(A47,'📋 Indicateurs'!$B$2:$P$23,2,0))</f>
        <v/>
      </c>
      <c r="D47" s="50" t="str">
        <f>IF(A47="","",VLOOKUP(A47,'📋 Indicateurs'!$B$2:$P$23,3,0))</f>
        <v/>
      </c>
      <c r="E47" s="50" t="str">
        <f>IF(A47="","",VLOOKUP(A47,'📋 Indicateurs'!$B$2:$P$23,4,0))</f>
        <v/>
      </c>
      <c r="F47" s="49" t="str">
        <f>IF(A47="","",VLOOKUP(A47,'📋 Indicateurs'!$B$2:$P$23,5,0))</f>
        <v/>
      </c>
      <c r="G47" s="49" t="str">
        <f>IF(A47="","",VLOOKUP(A47,'📋 Indicateurs'!$B$2:$P$23,6,0))</f>
        <v/>
      </c>
      <c r="H47" s="52"/>
      <c r="I47" s="51"/>
      <c r="J47" s="49" t="str">
        <f>IF(OR(A47="",H47="",I47=""),"",IF(VLOOKUP(A47,'📋 Indicateurs'!$B$2:$P$23,15,0)="bas_bon",IF(I47&lt;=VLOOKUP(A47,'📋 Indicateurs'!$B$2:$P$23,13,0),"✅ Satisfaisant",IF(I47&gt;=VLOOKUP(A47,'📋 Indicateurs'!$B$2:$P$23,14,0),"🔴 Alerte","⚠️ Vigilance")),IF(I47&gt;=VLOOKUP(A47,'📋 Indicateurs'!$B$2:$P$23,13,0),"✅ Satisfaisant",IF(I47&lt;VLOOKUP(A47,'📋 Indicateurs'!$B$2:$P$23,14,0),"🔴 Alerte","⚠️ Vigilance"))))</f>
        <v/>
      </c>
      <c r="K47" s="49" t="str" cm="1">
        <f t="array" ref="K47">IF(OR(A47="",I47=""),"",IFERROR(IF(VLOOKUP(A47,'📋 Indicateurs'!$B$2:$P$23,15,0)="bas_bon",IF(I47&lt;INDEX('📝 Mesures'!$I$1:$I$201,MATCH(1,('📝 Mesures'!$A$1:$A$201=A47)*('📝 Mesures'!$H$1:$H$201&lt;H47)*(ROW('📝 Mesures'!$A$1:$A$201)&lt;&gt;ROW(A47)),0)),"✅ Amélioration",IF(I47&gt;INDEX('📝 Mesures'!$I$1:$I$201,MATCH(1,('📝 Mesures'!$A$1:$A$201=A47)*('📝 Mesures'!$H$1:$H$201&lt;H47)*(ROW('📝 Mesures'!$A$1:$A$201)&lt;&gt;ROW(A47)),0)),"⚠️ Dégradation","→ Stable")),IF(I47&gt;INDEX('📝 Mesures'!$I$1:$I$201,MATCH(1,('📝 Mesures'!$A$1:$A$201=A47)*('📝 Mesures'!$H$1:$H$201&lt;H47)*(ROW('📝 Mesures'!$A$1:$A$201)&lt;&gt;ROW(A47)),0)),"✅ Amélioration",IF(I47&lt;INDEX('📝 Mesures'!$I$1:$I$201,MATCH(1,('📝 Mesures'!$A$1:$A$201=A47)*('📝 Mesures'!$H$1:$H$201&lt;H47)*(ROW('📝 Mesures'!$A$1:$A$201)&lt;&gt;ROW(A47)),0)),"⚠️ Dégradation","→ Stable"))),"— Première mesure"))</f>
        <v/>
      </c>
    </row>
    <row r="48" spans="1:11" x14ac:dyDescent="0.2">
      <c r="A48" s="48"/>
      <c r="B48" s="49" t="str">
        <f>IF(A48="","",INDEX('📋 Indicateurs'!$A$2:$A$23,MATCH(A48,'📋 Indicateurs'!$B$2:$B$23,0)))</f>
        <v/>
      </c>
      <c r="C48" s="49" t="str">
        <f>IF(A48="","",VLOOKUP(A48,'📋 Indicateurs'!$B$2:$P$23,2,0))</f>
        <v/>
      </c>
      <c r="D48" s="50" t="str">
        <f>IF(A48="","",VLOOKUP(A48,'📋 Indicateurs'!$B$2:$P$23,3,0))</f>
        <v/>
      </c>
      <c r="E48" s="50" t="str">
        <f>IF(A48="","",VLOOKUP(A48,'📋 Indicateurs'!$B$2:$P$23,4,0))</f>
        <v/>
      </c>
      <c r="F48" s="49" t="str">
        <f>IF(A48="","",VLOOKUP(A48,'📋 Indicateurs'!$B$2:$P$23,5,0))</f>
        <v/>
      </c>
      <c r="G48" s="49" t="str">
        <f>IF(A48="","",VLOOKUP(A48,'📋 Indicateurs'!$B$2:$P$23,6,0))</f>
        <v/>
      </c>
      <c r="H48" s="52"/>
      <c r="I48" s="51"/>
      <c r="J48" s="49" t="str">
        <f>IF(OR(A48="",H48="",I48=""),"",IF(VLOOKUP(A48,'📋 Indicateurs'!$B$2:$P$23,15,0)="bas_bon",IF(I48&lt;=VLOOKUP(A48,'📋 Indicateurs'!$B$2:$P$23,13,0),"✅ Satisfaisant",IF(I48&gt;=VLOOKUP(A48,'📋 Indicateurs'!$B$2:$P$23,14,0),"🔴 Alerte","⚠️ Vigilance")),IF(I48&gt;=VLOOKUP(A48,'📋 Indicateurs'!$B$2:$P$23,13,0),"✅ Satisfaisant",IF(I48&lt;VLOOKUP(A48,'📋 Indicateurs'!$B$2:$P$23,14,0),"🔴 Alerte","⚠️ Vigilance"))))</f>
        <v/>
      </c>
      <c r="K48" s="49" t="str" cm="1">
        <f t="array" ref="K48">IF(OR(A48="",I48=""),"",IFERROR(IF(VLOOKUP(A48,'📋 Indicateurs'!$B$2:$P$23,15,0)="bas_bon",IF(I48&lt;INDEX('📝 Mesures'!$I$1:$I$201,MATCH(1,('📝 Mesures'!$A$1:$A$201=A48)*('📝 Mesures'!$H$1:$H$201&lt;H48)*(ROW('📝 Mesures'!$A$1:$A$201)&lt;&gt;ROW(A48)),0)),"✅ Amélioration",IF(I48&gt;INDEX('📝 Mesures'!$I$1:$I$201,MATCH(1,('📝 Mesures'!$A$1:$A$201=A48)*('📝 Mesures'!$H$1:$H$201&lt;H48)*(ROW('📝 Mesures'!$A$1:$A$201)&lt;&gt;ROW(A48)),0)),"⚠️ Dégradation","→ Stable")),IF(I48&gt;INDEX('📝 Mesures'!$I$1:$I$201,MATCH(1,('📝 Mesures'!$A$1:$A$201=A48)*('📝 Mesures'!$H$1:$H$201&lt;H48)*(ROW('📝 Mesures'!$A$1:$A$201)&lt;&gt;ROW(A48)),0)),"✅ Amélioration",IF(I48&lt;INDEX('📝 Mesures'!$I$1:$I$201,MATCH(1,('📝 Mesures'!$A$1:$A$201=A48)*('📝 Mesures'!$H$1:$H$201&lt;H48)*(ROW('📝 Mesures'!$A$1:$A$201)&lt;&gt;ROW(A48)),0)),"⚠️ Dégradation","→ Stable"))),"— Première mesure"))</f>
        <v/>
      </c>
    </row>
    <row r="49" spans="1:11" x14ac:dyDescent="0.2">
      <c r="A49" s="48"/>
      <c r="B49" s="49" t="str">
        <f>IF(A49="","",INDEX('📋 Indicateurs'!$A$2:$A$23,MATCH(A49,'📋 Indicateurs'!$B$2:$B$23,0)))</f>
        <v/>
      </c>
      <c r="C49" s="49" t="str">
        <f>IF(A49="","",VLOOKUP(A49,'📋 Indicateurs'!$B$2:$P$23,2,0))</f>
        <v/>
      </c>
      <c r="D49" s="50" t="str">
        <f>IF(A49="","",VLOOKUP(A49,'📋 Indicateurs'!$B$2:$P$23,3,0))</f>
        <v/>
      </c>
      <c r="E49" s="50" t="str">
        <f>IF(A49="","",VLOOKUP(A49,'📋 Indicateurs'!$B$2:$P$23,4,0))</f>
        <v/>
      </c>
      <c r="F49" s="49" t="str">
        <f>IF(A49="","",VLOOKUP(A49,'📋 Indicateurs'!$B$2:$P$23,5,0))</f>
        <v/>
      </c>
      <c r="G49" s="49" t="str">
        <f>IF(A49="","",VLOOKUP(A49,'📋 Indicateurs'!$B$2:$P$23,6,0))</f>
        <v/>
      </c>
      <c r="H49" s="52"/>
      <c r="I49" s="51"/>
      <c r="J49" s="49" t="str">
        <f>IF(OR(A49="",H49="",I49=""),"",IF(VLOOKUP(A49,'📋 Indicateurs'!$B$2:$P$23,15,0)="bas_bon",IF(I49&lt;=VLOOKUP(A49,'📋 Indicateurs'!$B$2:$P$23,13,0),"✅ Satisfaisant",IF(I49&gt;=VLOOKUP(A49,'📋 Indicateurs'!$B$2:$P$23,14,0),"🔴 Alerte","⚠️ Vigilance")),IF(I49&gt;=VLOOKUP(A49,'📋 Indicateurs'!$B$2:$P$23,13,0),"✅ Satisfaisant",IF(I49&lt;VLOOKUP(A49,'📋 Indicateurs'!$B$2:$P$23,14,0),"🔴 Alerte","⚠️ Vigilance"))))</f>
        <v/>
      </c>
      <c r="K49" s="49" t="str" cm="1">
        <f t="array" ref="K49">IF(OR(A49="",I49=""),"",IFERROR(IF(VLOOKUP(A49,'📋 Indicateurs'!$B$2:$P$23,15,0)="bas_bon",IF(I49&lt;INDEX('📝 Mesures'!$I$1:$I$201,MATCH(1,('📝 Mesures'!$A$1:$A$201=A49)*('📝 Mesures'!$H$1:$H$201&lt;H49)*(ROW('📝 Mesures'!$A$1:$A$201)&lt;&gt;ROW(A49)),0)),"✅ Amélioration",IF(I49&gt;INDEX('📝 Mesures'!$I$1:$I$201,MATCH(1,('📝 Mesures'!$A$1:$A$201=A49)*('📝 Mesures'!$H$1:$H$201&lt;H49)*(ROW('📝 Mesures'!$A$1:$A$201)&lt;&gt;ROW(A49)),0)),"⚠️ Dégradation","→ Stable")),IF(I49&gt;INDEX('📝 Mesures'!$I$1:$I$201,MATCH(1,('📝 Mesures'!$A$1:$A$201=A49)*('📝 Mesures'!$H$1:$H$201&lt;H49)*(ROW('📝 Mesures'!$A$1:$A$201)&lt;&gt;ROW(A49)),0)),"✅ Amélioration",IF(I49&lt;INDEX('📝 Mesures'!$I$1:$I$201,MATCH(1,('📝 Mesures'!$A$1:$A$201=A49)*('📝 Mesures'!$H$1:$H$201&lt;H49)*(ROW('📝 Mesures'!$A$1:$A$201)&lt;&gt;ROW(A49)),0)),"⚠️ Dégradation","→ Stable"))),"— Première mesure"))</f>
        <v/>
      </c>
    </row>
    <row r="50" spans="1:11" x14ac:dyDescent="0.2">
      <c r="A50" s="48"/>
      <c r="B50" s="49" t="str">
        <f>IF(A50="","",INDEX('📋 Indicateurs'!$A$2:$A$23,MATCH(A50,'📋 Indicateurs'!$B$2:$B$23,0)))</f>
        <v/>
      </c>
      <c r="C50" s="49" t="str">
        <f>IF(A50="","",VLOOKUP(A50,'📋 Indicateurs'!$B$2:$P$23,2,0))</f>
        <v/>
      </c>
      <c r="D50" s="50" t="str">
        <f>IF(A50="","",VLOOKUP(A50,'📋 Indicateurs'!$B$2:$P$23,3,0))</f>
        <v/>
      </c>
      <c r="E50" s="50" t="str">
        <f>IF(A50="","",VLOOKUP(A50,'📋 Indicateurs'!$B$2:$P$23,4,0))</f>
        <v/>
      </c>
      <c r="F50" s="49" t="str">
        <f>IF(A50="","",VLOOKUP(A50,'📋 Indicateurs'!$B$2:$P$23,5,0))</f>
        <v/>
      </c>
      <c r="G50" s="49" t="str">
        <f>IF(A50="","",VLOOKUP(A50,'📋 Indicateurs'!$B$2:$P$23,6,0))</f>
        <v/>
      </c>
      <c r="H50" s="52"/>
      <c r="I50" s="51"/>
      <c r="J50" s="49" t="str">
        <f>IF(OR(A50="",H50="",I50=""),"",IF(VLOOKUP(A50,'📋 Indicateurs'!$B$2:$P$23,15,0)="bas_bon",IF(I50&lt;=VLOOKUP(A50,'📋 Indicateurs'!$B$2:$P$23,13,0),"✅ Satisfaisant",IF(I50&gt;=VLOOKUP(A50,'📋 Indicateurs'!$B$2:$P$23,14,0),"🔴 Alerte","⚠️ Vigilance")),IF(I50&gt;=VLOOKUP(A50,'📋 Indicateurs'!$B$2:$P$23,13,0),"✅ Satisfaisant",IF(I50&lt;VLOOKUP(A50,'📋 Indicateurs'!$B$2:$P$23,14,0),"🔴 Alerte","⚠️ Vigilance"))))</f>
        <v/>
      </c>
      <c r="K50" s="49" t="str" cm="1">
        <f t="array" ref="K50">IF(OR(A50="",I50=""),"",IFERROR(IF(VLOOKUP(A50,'📋 Indicateurs'!$B$2:$P$23,15,0)="bas_bon",IF(I50&lt;INDEX('📝 Mesures'!$I$1:$I$201,MATCH(1,('📝 Mesures'!$A$1:$A$201=A50)*('📝 Mesures'!$H$1:$H$201&lt;H50)*(ROW('📝 Mesures'!$A$1:$A$201)&lt;&gt;ROW(A50)),0)),"✅ Amélioration",IF(I50&gt;INDEX('📝 Mesures'!$I$1:$I$201,MATCH(1,('📝 Mesures'!$A$1:$A$201=A50)*('📝 Mesures'!$H$1:$H$201&lt;H50)*(ROW('📝 Mesures'!$A$1:$A$201)&lt;&gt;ROW(A50)),0)),"⚠️ Dégradation","→ Stable")),IF(I50&gt;INDEX('📝 Mesures'!$I$1:$I$201,MATCH(1,('📝 Mesures'!$A$1:$A$201=A50)*('📝 Mesures'!$H$1:$H$201&lt;H50)*(ROW('📝 Mesures'!$A$1:$A$201)&lt;&gt;ROW(A50)),0)),"✅ Amélioration",IF(I50&lt;INDEX('📝 Mesures'!$I$1:$I$201,MATCH(1,('📝 Mesures'!$A$1:$A$201=A50)*('📝 Mesures'!$H$1:$H$201&lt;H50)*(ROW('📝 Mesures'!$A$1:$A$201)&lt;&gt;ROW(A50)),0)),"⚠️ Dégradation","→ Stable"))),"— Première mesure"))</f>
        <v/>
      </c>
    </row>
    <row r="51" spans="1:11" x14ac:dyDescent="0.2">
      <c r="A51" s="48"/>
      <c r="B51" s="49" t="str">
        <f>IF(A51="","",INDEX('📋 Indicateurs'!$A$2:$A$23,MATCH(A51,'📋 Indicateurs'!$B$2:$B$23,0)))</f>
        <v/>
      </c>
      <c r="C51" s="49" t="str">
        <f>IF(A51="","",VLOOKUP(A51,'📋 Indicateurs'!$B$2:$P$23,2,0))</f>
        <v/>
      </c>
      <c r="D51" s="50" t="str">
        <f>IF(A51="","",VLOOKUP(A51,'📋 Indicateurs'!$B$2:$P$23,3,0))</f>
        <v/>
      </c>
      <c r="E51" s="50" t="str">
        <f>IF(A51="","",VLOOKUP(A51,'📋 Indicateurs'!$B$2:$P$23,4,0))</f>
        <v/>
      </c>
      <c r="F51" s="49" t="str">
        <f>IF(A51="","",VLOOKUP(A51,'📋 Indicateurs'!$B$2:$P$23,5,0))</f>
        <v/>
      </c>
      <c r="G51" s="49" t="str">
        <f>IF(A51="","",VLOOKUP(A51,'📋 Indicateurs'!$B$2:$P$23,6,0))</f>
        <v/>
      </c>
      <c r="H51" s="52"/>
      <c r="I51" s="51"/>
      <c r="J51" s="49" t="str">
        <f>IF(OR(A51="",H51="",I51=""),"",IF(VLOOKUP(A51,'📋 Indicateurs'!$B$2:$P$23,15,0)="bas_bon",IF(I51&lt;=VLOOKUP(A51,'📋 Indicateurs'!$B$2:$P$23,13,0),"✅ Satisfaisant",IF(I51&gt;=VLOOKUP(A51,'📋 Indicateurs'!$B$2:$P$23,14,0),"🔴 Alerte","⚠️ Vigilance")),IF(I51&gt;=VLOOKUP(A51,'📋 Indicateurs'!$B$2:$P$23,13,0),"✅ Satisfaisant",IF(I51&lt;VLOOKUP(A51,'📋 Indicateurs'!$B$2:$P$23,14,0),"🔴 Alerte","⚠️ Vigilance"))))</f>
        <v/>
      </c>
      <c r="K51" s="49" t="str" cm="1">
        <f t="array" ref="K51">IF(OR(A51="",I51=""),"",IFERROR(IF(VLOOKUP(A51,'📋 Indicateurs'!$B$2:$P$23,15,0)="bas_bon",IF(I51&lt;INDEX('📝 Mesures'!$I$1:$I$201,MATCH(1,('📝 Mesures'!$A$1:$A$201=A51)*('📝 Mesures'!$H$1:$H$201&lt;H51)*(ROW('📝 Mesures'!$A$1:$A$201)&lt;&gt;ROW(A51)),0)),"✅ Amélioration",IF(I51&gt;INDEX('📝 Mesures'!$I$1:$I$201,MATCH(1,('📝 Mesures'!$A$1:$A$201=A51)*('📝 Mesures'!$H$1:$H$201&lt;H51)*(ROW('📝 Mesures'!$A$1:$A$201)&lt;&gt;ROW(A51)),0)),"⚠️ Dégradation","→ Stable")),IF(I51&gt;INDEX('📝 Mesures'!$I$1:$I$201,MATCH(1,('📝 Mesures'!$A$1:$A$201=A51)*('📝 Mesures'!$H$1:$H$201&lt;H51)*(ROW('📝 Mesures'!$A$1:$A$201)&lt;&gt;ROW(A51)),0)),"✅ Amélioration",IF(I51&lt;INDEX('📝 Mesures'!$I$1:$I$201,MATCH(1,('📝 Mesures'!$A$1:$A$201=A51)*('📝 Mesures'!$H$1:$H$201&lt;H51)*(ROW('📝 Mesures'!$A$1:$A$201)&lt;&gt;ROW(A51)),0)),"⚠️ Dégradation","→ Stable"))),"— Première mesure"))</f>
        <v/>
      </c>
    </row>
    <row r="52" spans="1:11" x14ac:dyDescent="0.2">
      <c r="A52" s="48"/>
      <c r="B52" s="49" t="str">
        <f>IF(A52="","",INDEX('📋 Indicateurs'!$A$2:$A$23,MATCH(A52,'📋 Indicateurs'!$B$2:$B$23,0)))</f>
        <v/>
      </c>
      <c r="C52" s="49" t="str">
        <f>IF(A52="","",VLOOKUP(A52,'📋 Indicateurs'!$B$2:$P$23,2,0))</f>
        <v/>
      </c>
      <c r="D52" s="50" t="str">
        <f>IF(A52="","",VLOOKUP(A52,'📋 Indicateurs'!$B$2:$P$23,3,0))</f>
        <v/>
      </c>
      <c r="E52" s="50" t="str">
        <f>IF(A52="","",VLOOKUP(A52,'📋 Indicateurs'!$B$2:$P$23,4,0))</f>
        <v/>
      </c>
      <c r="F52" s="49" t="str">
        <f>IF(A52="","",VLOOKUP(A52,'📋 Indicateurs'!$B$2:$P$23,5,0))</f>
        <v/>
      </c>
      <c r="G52" s="49" t="str">
        <f>IF(A52="","",VLOOKUP(A52,'📋 Indicateurs'!$B$2:$P$23,6,0))</f>
        <v/>
      </c>
      <c r="H52" s="52"/>
      <c r="I52" s="51"/>
      <c r="J52" s="49" t="str">
        <f>IF(OR(A52="",H52="",I52=""),"",IF(VLOOKUP(A52,'📋 Indicateurs'!$B$2:$P$23,15,0)="bas_bon",IF(I52&lt;=VLOOKUP(A52,'📋 Indicateurs'!$B$2:$P$23,13,0),"✅ Satisfaisant",IF(I52&gt;=VLOOKUP(A52,'📋 Indicateurs'!$B$2:$P$23,14,0),"🔴 Alerte","⚠️ Vigilance")),IF(I52&gt;=VLOOKUP(A52,'📋 Indicateurs'!$B$2:$P$23,13,0),"✅ Satisfaisant",IF(I52&lt;VLOOKUP(A52,'📋 Indicateurs'!$B$2:$P$23,14,0),"🔴 Alerte","⚠️ Vigilance"))))</f>
        <v/>
      </c>
      <c r="K52" s="49" t="str" cm="1">
        <f t="array" ref="K52">IF(OR(A52="",I52=""),"",IFERROR(IF(VLOOKUP(A52,'📋 Indicateurs'!$B$2:$P$23,15,0)="bas_bon",IF(I52&lt;INDEX('📝 Mesures'!$I$1:$I$201,MATCH(1,('📝 Mesures'!$A$1:$A$201=A52)*('📝 Mesures'!$H$1:$H$201&lt;H52)*(ROW('📝 Mesures'!$A$1:$A$201)&lt;&gt;ROW(A52)),0)),"✅ Amélioration",IF(I52&gt;INDEX('📝 Mesures'!$I$1:$I$201,MATCH(1,('📝 Mesures'!$A$1:$A$201=A52)*('📝 Mesures'!$H$1:$H$201&lt;H52)*(ROW('📝 Mesures'!$A$1:$A$201)&lt;&gt;ROW(A52)),0)),"⚠️ Dégradation","→ Stable")),IF(I52&gt;INDEX('📝 Mesures'!$I$1:$I$201,MATCH(1,('📝 Mesures'!$A$1:$A$201=A52)*('📝 Mesures'!$H$1:$H$201&lt;H52)*(ROW('📝 Mesures'!$A$1:$A$201)&lt;&gt;ROW(A52)),0)),"✅ Amélioration",IF(I52&lt;INDEX('📝 Mesures'!$I$1:$I$201,MATCH(1,('📝 Mesures'!$A$1:$A$201=A52)*('📝 Mesures'!$H$1:$H$201&lt;H52)*(ROW('📝 Mesures'!$A$1:$A$201)&lt;&gt;ROW(A52)),0)),"⚠️ Dégradation","→ Stable"))),"— Première mesure"))</f>
        <v/>
      </c>
    </row>
    <row r="53" spans="1:11" x14ac:dyDescent="0.2">
      <c r="A53" s="48"/>
      <c r="B53" s="49" t="str">
        <f>IF(A53="","",INDEX('📋 Indicateurs'!$A$2:$A$23,MATCH(A53,'📋 Indicateurs'!$B$2:$B$23,0)))</f>
        <v/>
      </c>
      <c r="C53" s="49" t="str">
        <f>IF(A53="","",VLOOKUP(A53,'📋 Indicateurs'!$B$2:$P$23,2,0))</f>
        <v/>
      </c>
      <c r="D53" s="50" t="str">
        <f>IF(A53="","",VLOOKUP(A53,'📋 Indicateurs'!$B$2:$P$23,3,0))</f>
        <v/>
      </c>
      <c r="E53" s="50" t="str">
        <f>IF(A53="","",VLOOKUP(A53,'📋 Indicateurs'!$B$2:$P$23,4,0))</f>
        <v/>
      </c>
      <c r="F53" s="49" t="str">
        <f>IF(A53="","",VLOOKUP(A53,'📋 Indicateurs'!$B$2:$P$23,5,0))</f>
        <v/>
      </c>
      <c r="G53" s="49" t="str">
        <f>IF(A53="","",VLOOKUP(A53,'📋 Indicateurs'!$B$2:$P$23,6,0))</f>
        <v/>
      </c>
      <c r="H53" s="52"/>
      <c r="I53" s="51"/>
      <c r="J53" s="49" t="str">
        <f>IF(OR(A53="",H53="",I53=""),"",IF(VLOOKUP(A53,'📋 Indicateurs'!$B$2:$P$23,15,0)="bas_bon",IF(I53&lt;=VLOOKUP(A53,'📋 Indicateurs'!$B$2:$P$23,13,0),"✅ Satisfaisant",IF(I53&gt;=VLOOKUP(A53,'📋 Indicateurs'!$B$2:$P$23,14,0),"🔴 Alerte","⚠️ Vigilance")),IF(I53&gt;=VLOOKUP(A53,'📋 Indicateurs'!$B$2:$P$23,13,0),"✅ Satisfaisant",IF(I53&lt;VLOOKUP(A53,'📋 Indicateurs'!$B$2:$P$23,14,0),"🔴 Alerte","⚠️ Vigilance"))))</f>
        <v/>
      </c>
      <c r="K53" s="49" t="str" cm="1">
        <f t="array" ref="K53">IF(OR(A53="",I53=""),"",IFERROR(IF(VLOOKUP(A53,'📋 Indicateurs'!$B$2:$P$23,15,0)="bas_bon",IF(I53&lt;INDEX('📝 Mesures'!$I$1:$I$201,MATCH(1,('📝 Mesures'!$A$1:$A$201=A53)*('📝 Mesures'!$H$1:$H$201&lt;H53)*(ROW('📝 Mesures'!$A$1:$A$201)&lt;&gt;ROW(A53)),0)),"✅ Amélioration",IF(I53&gt;INDEX('📝 Mesures'!$I$1:$I$201,MATCH(1,('📝 Mesures'!$A$1:$A$201=A53)*('📝 Mesures'!$H$1:$H$201&lt;H53)*(ROW('📝 Mesures'!$A$1:$A$201)&lt;&gt;ROW(A53)),0)),"⚠️ Dégradation","→ Stable")),IF(I53&gt;INDEX('📝 Mesures'!$I$1:$I$201,MATCH(1,('📝 Mesures'!$A$1:$A$201=A53)*('📝 Mesures'!$H$1:$H$201&lt;H53)*(ROW('📝 Mesures'!$A$1:$A$201)&lt;&gt;ROW(A53)),0)),"✅ Amélioration",IF(I53&lt;INDEX('📝 Mesures'!$I$1:$I$201,MATCH(1,('📝 Mesures'!$A$1:$A$201=A53)*('📝 Mesures'!$H$1:$H$201&lt;H53)*(ROW('📝 Mesures'!$A$1:$A$201)&lt;&gt;ROW(A53)),0)),"⚠️ Dégradation","→ Stable"))),"— Première mesure"))</f>
        <v/>
      </c>
    </row>
    <row r="54" spans="1:11" x14ac:dyDescent="0.2">
      <c r="A54" s="48"/>
      <c r="B54" s="49" t="str">
        <f>IF(A54="","",INDEX('📋 Indicateurs'!$A$2:$A$23,MATCH(A54,'📋 Indicateurs'!$B$2:$B$23,0)))</f>
        <v/>
      </c>
      <c r="C54" s="49" t="str">
        <f>IF(A54="","",VLOOKUP(A54,'📋 Indicateurs'!$B$2:$P$23,2,0))</f>
        <v/>
      </c>
      <c r="D54" s="50" t="str">
        <f>IF(A54="","",VLOOKUP(A54,'📋 Indicateurs'!$B$2:$P$23,3,0))</f>
        <v/>
      </c>
      <c r="E54" s="50" t="str">
        <f>IF(A54="","",VLOOKUP(A54,'📋 Indicateurs'!$B$2:$P$23,4,0))</f>
        <v/>
      </c>
      <c r="F54" s="49" t="str">
        <f>IF(A54="","",VLOOKUP(A54,'📋 Indicateurs'!$B$2:$P$23,5,0))</f>
        <v/>
      </c>
      <c r="G54" s="49" t="str">
        <f>IF(A54="","",VLOOKUP(A54,'📋 Indicateurs'!$B$2:$P$23,6,0))</f>
        <v/>
      </c>
      <c r="H54" s="52"/>
      <c r="I54" s="51"/>
      <c r="J54" s="49" t="str">
        <f>IF(OR(A54="",H54="",I54=""),"",IF(VLOOKUP(A54,'📋 Indicateurs'!$B$2:$P$23,15,0)="bas_bon",IF(I54&lt;=VLOOKUP(A54,'📋 Indicateurs'!$B$2:$P$23,13,0),"✅ Satisfaisant",IF(I54&gt;=VLOOKUP(A54,'📋 Indicateurs'!$B$2:$P$23,14,0),"🔴 Alerte","⚠️ Vigilance")),IF(I54&gt;=VLOOKUP(A54,'📋 Indicateurs'!$B$2:$P$23,13,0),"✅ Satisfaisant",IF(I54&lt;VLOOKUP(A54,'📋 Indicateurs'!$B$2:$P$23,14,0),"🔴 Alerte","⚠️ Vigilance"))))</f>
        <v/>
      </c>
      <c r="K54" s="49" t="str" cm="1">
        <f t="array" ref="K54">IF(OR(A54="",I54=""),"",IFERROR(IF(VLOOKUP(A54,'📋 Indicateurs'!$B$2:$P$23,15,0)="bas_bon",IF(I54&lt;INDEX('📝 Mesures'!$I$1:$I$201,MATCH(1,('📝 Mesures'!$A$1:$A$201=A54)*('📝 Mesures'!$H$1:$H$201&lt;H54)*(ROW('📝 Mesures'!$A$1:$A$201)&lt;&gt;ROW(A54)),0)),"✅ Amélioration",IF(I54&gt;INDEX('📝 Mesures'!$I$1:$I$201,MATCH(1,('📝 Mesures'!$A$1:$A$201=A54)*('📝 Mesures'!$H$1:$H$201&lt;H54)*(ROW('📝 Mesures'!$A$1:$A$201)&lt;&gt;ROW(A54)),0)),"⚠️ Dégradation","→ Stable")),IF(I54&gt;INDEX('📝 Mesures'!$I$1:$I$201,MATCH(1,('📝 Mesures'!$A$1:$A$201=A54)*('📝 Mesures'!$H$1:$H$201&lt;H54)*(ROW('📝 Mesures'!$A$1:$A$201)&lt;&gt;ROW(A54)),0)),"✅ Amélioration",IF(I54&lt;INDEX('📝 Mesures'!$I$1:$I$201,MATCH(1,('📝 Mesures'!$A$1:$A$201=A54)*('📝 Mesures'!$H$1:$H$201&lt;H54)*(ROW('📝 Mesures'!$A$1:$A$201)&lt;&gt;ROW(A54)),0)),"⚠️ Dégradation","→ Stable"))),"— Première mesure"))</f>
        <v/>
      </c>
    </row>
    <row r="55" spans="1:11" x14ac:dyDescent="0.2">
      <c r="A55" s="48"/>
      <c r="B55" s="49" t="str">
        <f>IF(A55="","",INDEX('📋 Indicateurs'!$A$2:$A$23,MATCH(A55,'📋 Indicateurs'!$B$2:$B$23,0)))</f>
        <v/>
      </c>
      <c r="C55" s="49" t="str">
        <f>IF(A55="","",VLOOKUP(A55,'📋 Indicateurs'!$B$2:$P$23,2,0))</f>
        <v/>
      </c>
      <c r="D55" s="50" t="str">
        <f>IF(A55="","",VLOOKUP(A55,'📋 Indicateurs'!$B$2:$P$23,3,0))</f>
        <v/>
      </c>
      <c r="E55" s="50" t="str">
        <f>IF(A55="","",VLOOKUP(A55,'📋 Indicateurs'!$B$2:$P$23,4,0))</f>
        <v/>
      </c>
      <c r="F55" s="49" t="str">
        <f>IF(A55="","",VLOOKUP(A55,'📋 Indicateurs'!$B$2:$P$23,5,0))</f>
        <v/>
      </c>
      <c r="G55" s="49" t="str">
        <f>IF(A55="","",VLOOKUP(A55,'📋 Indicateurs'!$B$2:$P$23,6,0))</f>
        <v/>
      </c>
      <c r="H55" s="52"/>
      <c r="I55" s="51"/>
      <c r="J55" s="49" t="str">
        <f>IF(OR(A55="",H55="",I55=""),"",IF(VLOOKUP(A55,'📋 Indicateurs'!$B$2:$P$23,15,0)="bas_bon",IF(I55&lt;=VLOOKUP(A55,'📋 Indicateurs'!$B$2:$P$23,13,0),"✅ Satisfaisant",IF(I55&gt;=VLOOKUP(A55,'📋 Indicateurs'!$B$2:$P$23,14,0),"🔴 Alerte","⚠️ Vigilance")),IF(I55&gt;=VLOOKUP(A55,'📋 Indicateurs'!$B$2:$P$23,13,0),"✅ Satisfaisant",IF(I55&lt;VLOOKUP(A55,'📋 Indicateurs'!$B$2:$P$23,14,0),"🔴 Alerte","⚠️ Vigilance"))))</f>
        <v/>
      </c>
      <c r="K55" s="49" t="str" cm="1">
        <f t="array" ref="K55">IF(OR(A55="",I55=""),"",IFERROR(IF(VLOOKUP(A55,'📋 Indicateurs'!$B$2:$P$23,15,0)="bas_bon",IF(I55&lt;INDEX('📝 Mesures'!$I$1:$I$201,MATCH(1,('📝 Mesures'!$A$1:$A$201=A55)*('📝 Mesures'!$H$1:$H$201&lt;H55)*(ROW('📝 Mesures'!$A$1:$A$201)&lt;&gt;ROW(A55)),0)),"✅ Amélioration",IF(I55&gt;INDEX('📝 Mesures'!$I$1:$I$201,MATCH(1,('📝 Mesures'!$A$1:$A$201=A55)*('📝 Mesures'!$H$1:$H$201&lt;H55)*(ROW('📝 Mesures'!$A$1:$A$201)&lt;&gt;ROW(A55)),0)),"⚠️ Dégradation","→ Stable")),IF(I55&gt;INDEX('📝 Mesures'!$I$1:$I$201,MATCH(1,('📝 Mesures'!$A$1:$A$201=A55)*('📝 Mesures'!$H$1:$H$201&lt;H55)*(ROW('📝 Mesures'!$A$1:$A$201)&lt;&gt;ROW(A55)),0)),"✅ Amélioration",IF(I55&lt;INDEX('📝 Mesures'!$I$1:$I$201,MATCH(1,('📝 Mesures'!$A$1:$A$201=A55)*('📝 Mesures'!$H$1:$H$201&lt;H55)*(ROW('📝 Mesures'!$A$1:$A$201)&lt;&gt;ROW(A55)),0)),"⚠️ Dégradation","→ Stable"))),"— Première mesure"))</f>
        <v/>
      </c>
    </row>
    <row r="56" spans="1:11" x14ac:dyDescent="0.2">
      <c r="A56" s="48"/>
      <c r="B56" s="49" t="str">
        <f>IF(A56="","",INDEX('📋 Indicateurs'!$A$2:$A$23,MATCH(A56,'📋 Indicateurs'!$B$2:$B$23,0)))</f>
        <v/>
      </c>
      <c r="C56" s="49" t="str">
        <f>IF(A56="","",VLOOKUP(A56,'📋 Indicateurs'!$B$2:$P$23,2,0))</f>
        <v/>
      </c>
      <c r="D56" s="50" t="str">
        <f>IF(A56="","",VLOOKUP(A56,'📋 Indicateurs'!$B$2:$P$23,3,0))</f>
        <v/>
      </c>
      <c r="E56" s="50" t="str">
        <f>IF(A56="","",VLOOKUP(A56,'📋 Indicateurs'!$B$2:$P$23,4,0))</f>
        <v/>
      </c>
      <c r="F56" s="49" t="str">
        <f>IF(A56="","",VLOOKUP(A56,'📋 Indicateurs'!$B$2:$P$23,5,0))</f>
        <v/>
      </c>
      <c r="G56" s="49" t="str">
        <f>IF(A56="","",VLOOKUP(A56,'📋 Indicateurs'!$B$2:$P$23,6,0))</f>
        <v/>
      </c>
      <c r="H56" s="52"/>
      <c r="I56" s="51"/>
      <c r="J56" s="49" t="str">
        <f>IF(OR(A56="",H56="",I56=""),"",IF(VLOOKUP(A56,'📋 Indicateurs'!$B$2:$P$23,15,0)="bas_bon",IF(I56&lt;=VLOOKUP(A56,'📋 Indicateurs'!$B$2:$P$23,13,0),"✅ Satisfaisant",IF(I56&gt;=VLOOKUP(A56,'📋 Indicateurs'!$B$2:$P$23,14,0),"🔴 Alerte","⚠️ Vigilance")),IF(I56&gt;=VLOOKUP(A56,'📋 Indicateurs'!$B$2:$P$23,13,0),"✅ Satisfaisant",IF(I56&lt;VLOOKUP(A56,'📋 Indicateurs'!$B$2:$P$23,14,0),"🔴 Alerte","⚠️ Vigilance"))))</f>
        <v/>
      </c>
      <c r="K56" s="49" t="str" cm="1">
        <f t="array" ref="K56">IF(OR(A56="",I56=""),"",IFERROR(IF(VLOOKUP(A56,'📋 Indicateurs'!$B$2:$P$23,15,0)="bas_bon",IF(I56&lt;INDEX('📝 Mesures'!$I$1:$I$201,MATCH(1,('📝 Mesures'!$A$1:$A$201=A56)*('📝 Mesures'!$H$1:$H$201&lt;H56)*(ROW('📝 Mesures'!$A$1:$A$201)&lt;&gt;ROW(A56)),0)),"✅ Amélioration",IF(I56&gt;INDEX('📝 Mesures'!$I$1:$I$201,MATCH(1,('📝 Mesures'!$A$1:$A$201=A56)*('📝 Mesures'!$H$1:$H$201&lt;H56)*(ROW('📝 Mesures'!$A$1:$A$201)&lt;&gt;ROW(A56)),0)),"⚠️ Dégradation","→ Stable")),IF(I56&gt;INDEX('📝 Mesures'!$I$1:$I$201,MATCH(1,('📝 Mesures'!$A$1:$A$201=A56)*('📝 Mesures'!$H$1:$H$201&lt;H56)*(ROW('📝 Mesures'!$A$1:$A$201)&lt;&gt;ROW(A56)),0)),"✅ Amélioration",IF(I56&lt;INDEX('📝 Mesures'!$I$1:$I$201,MATCH(1,('📝 Mesures'!$A$1:$A$201=A56)*('📝 Mesures'!$H$1:$H$201&lt;H56)*(ROW('📝 Mesures'!$A$1:$A$201)&lt;&gt;ROW(A56)),0)),"⚠️ Dégradation","→ Stable"))),"— Première mesure"))</f>
        <v/>
      </c>
    </row>
    <row r="57" spans="1:11" x14ac:dyDescent="0.2">
      <c r="A57" s="48"/>
      <c r="B57" s="49" t="str">
        <f>IF(A57="","",INDEX('📋 Indicateurs'!$A$2:$A$23,MATCH(A57,'📋 Indicateurs'!$B$2:$B$23,0)))</f>
        <v/>
      </c>
      <c r="C57" s="49" t="str">
        <f>IF(A57="","",VLOOKUP(A57,'📋 Indicateurs'!$B$2:$P$23,2,0))</f>
        <v/>
      </c>
      <c r="D57" s="50" t="str">
        <f>IF(A57="","",VLOOKUP(A57,'📋 Indicateurs'!$B$2:$P$23,3,0))</f>
        <v/>
      </c>
      <c r="E57" s="50" t="str">
        <f>IF(A57="","",VLOOKUP(A57,'📋 Indicateurs'!$B$2:$P$23,4,0))</f>
        <v/>
      </c>
      <c r="F57" s="49" t="str">
        <f>IF(A57="","",VLOOKUP(A57,'📋 Indicateurs'!$B$2:$P$23,5,0))</f>
        <v/>
      </c>
      <c r="G57" s="49" t="str">
        <f>IF(A57="","",VLOOKUP(A57,'📋 Indicateurs'!$B$2:$P$23,6,0))</f>
        <v/>
      </c>
      <c r="H57" s="52"/>
      <c r="I57" s="51"/>
      <c r="J57" s="49" t="str">
        <f>IF(OR(A57="",H57="",I57=""),"",IF(VLOOKUP(A57,'📋 Indicateurs'!$B$2:$P$23,15,0)="bas_bon",IF(I57&lt;=VLOOKUP(A57,'📋 Indicateurs'!$B$2:$P$23,13,0),"✅ Satisfaisant",IF(I57&gt;=VLOOKUP(A57,'📋 Indicateurs'!$B$2:$P$23,14,0),"🔴 Alerte","⚠️ Vigilance")),IF(I57&gt;=VLOOKUP(A57,'📋 Indicateurs'!$B$2:$P$23,13,0),"✅ Satisfaisant",IF(I57&lt;VLOOKUP(A57,'📋 Indicateurs'!$B$2:$P$23,14,0),"🔴 Alerte","⚠️ Vigilance"))))</f>
        <v/>
      </c>
      <c r="K57" s="49" t="str" cm="1">
        <f t="array" ref="K57">IF(OR(A57="",I57=""),"",IFERROR(IF(VLOOKUP(A57,'📋 Indicateurs'!$B$2:$P$23,15,0)="bas_bon",IF(I57&lt;INDEX('📝 Mesures'!$I$1:$I$201,MATCH(1,('📝 Mesures'!$A$1:$A$201=A57)*('📝 Mesures'!$H$1:$H$201&lt;H57)*(ROW('📝 Mesures'!$A$1:$A$201)&lt;&gt;ROW(A57)),0)),"✅ Amélioration",IF(I57&gt;INDEX('📝 Mesures'!$I$1:$I$201,MATCH(1,('📝 Mesures'!$A$1:$A$201=A57)*('📝 Mesures'!$H$1:$H$201&lt;H57)*(ROW('📝 Mesures'!$A$1:$A$201)&lt;&gt;ROW(A57)),0)),"⚠️ Dégradation","→ Stable")),IF(I57&gt;INDEX('📝 Mesures'!$I$1:$I$201,MATCH(1,('📝 Mesures'!$A$1:$A$201=A57)*('📝 Mesures'!$H$1:$H$201&lt;H57)*(ROW('📝 Mesures'!$A$1:$A$201)&lt;&gt;ROW(A57)),0)),"✅ Amélioration",IF(I57&lt;INDEX('📝 Mesures'!$I$1:$I$201,MATCH(1,('📝 Mesures'!$A$1:$A$201=A57)*('📝 Mesures'!$H$1:$H$201&lt;H57)*(ROW('📝 Mesures'!$A$1:$A$201)&lt;&gt;ROW(A57)),0)),"⚠️ Dégradation","→ Stable"))),"— Première mesure"))</f>
        <v/>
      </c>
    </row>
    <row r="58" spans="1:11" x14ac:dyDescent="0.2">
      <c r="A58" s="48"/>
      <c r="B58" s="49" t="str">
        <f>IF(A58="","",INDEX('📋 Indicateurs'!$A$2:$A$23,MATCH(A58,'📋 Indicateurs'!$B$2:$B$23,0)))</f>
        <v/>
      </c>
      <c r="C58" s="49" t="str">
        <f>IF(A58="","",VLOOKUP(A58,'📋 Indicateurs'!$B$2:$P$23,2,0))</f>
        <v/>
      </c>
      <c r="D58" s="50" t="str">
        <f>IF(A58="","",VLOOKUP(A58,'📋 Indicateurs'!$B$2:$P$23,3,0))</f>
        <v/>
      </c>
      <c r="E58" s="50" t="str">
        <f>IF(A58="","",VLOOKUP(A58,'📋 Indicateurs'!$B$2:$P$23,4,0))</f>
        <v/>
      </c>
      <c r="F58" s="49" t="str">
        <f>IF(A58="","",VLOOKUP(A58,'📋 Indicateurs'!$B$2:$P$23,5,0))</f>
        <v/>
      </c>
      <c r="G58" s="49" t="str">
        <f>IF(A58="","",VLOOKUP(A58,'📋 Indicateurs'!$B$2:$P$23,6,0))</f>
        <v/>
      </c>
      <c r="H58" s="52"/>
      <c r="I58" s="51"/>
      <c r="J58" s="49" t="str">
        <f>IF(OR(A58="",H58="",I58=""),"",IF(VLOOKUP(A58,'📋 Indicateurs'!$B$2:$P$23,15,0)="bas_bon",IF(I58&lt;=VLOOKUP(A58,'📋 Indicateurs'!$B$2:$P$23,13,0),"✅ Satisfaisant",IF(I58&gt;=VLOOKUP(A58,'📋 Indicateurs'!$B$2:$P$23,14,0),"🔴 Alerte","⚠️ Vigilance")),IF(I58&gt;=VLOOKUP(A58,'📋 Indicateurs'!$B$2:$P$23,13,0),"✅ Satisfaisant",IF(I58&lt;VLOOKUP(A58,'📋 Indicateurs'!$B$2:$P$23,14,0),"🔴 Alerte","⚠️ Vigilance"))))</f>
        <v/>
      </c>
      <c r="K58" s="49" t="str" cm="1">
        <f t="array" ref="K58">IF(OR(A58="",I58=""),"",IFERROR(IF(VLOOKUP(A58,'📋 Indicateurs'!$B$2:$P$23,15,0)="bas_bon",IF(I58&lt;INDEX('📝 Mesures'!$I$1:$I$201,MATCH(1,('📝 Mesures'!$A$1:$A$201=A58)*('📝 Mesures'!$H$1:$H$201&lt;H58)*(ROW('📝 Mesures'!$A$1:$A$201)&lt;&gt;ROW(A58)),0)),"✅ Amélioration",IF(I58&gt;INDEX('📝 Mesures'!$I$1:$I$201,MATCH(1,('📝 Mesures'!$A$1:$A$201=A58)*('📝 Mesures'!$H$1:$H$201&lt;H58)*(ROW('📝 Mesures'!$A$1:$A$201)&lt;&gt;ROW(A58)),0)),"⚠️ Dégradation","→ Stable")),IF(I58&gt;INDEX('📝 Mesures'!$I$1:$I$201,MATCH(1,('📝 Mesures'!$A$1:$A$201=A58)*('📝 Mesures'!$H$1:$H$201&lt;H58)*(ROW('📝 Mesures'!$A$1:$A$201)&lt;&gt;ROW(A58)),0)),"✅ Amélioration",IF(I58&lt;INDEX('📝 Mesures'!$I$1:$I$201,MATCH(1,('📝 Mesures'!$A$1:$A$201=A58)*('📝 Mesures'!$H$1:$H$201&lt;H58)*(ROW('📝 Mesures'!$A$1:$A$201)&lt;&gt;ROW(A58)),0)),"⚠️ Dégradation","→ Stable"))),"— Première mesure"))</f>
        <v/>
      </c>
    </row>
    <row r="59" spans="1:11" x14ac:dyDescent="0.2">
      <c r="A59" s="48"/>
      <c r="B59" s="49" t="str">
        <f>IF(A59="","",INDEX('📋 Indicateurs'!$A$2:$A$23,MATCH(A59,'📋 Indicateurs'!$B$2:$B$23,0)))</f>
        <v/>
      </c>
      <c r="C59" s="49" t="str">
        <f>IF(A59="","",VLOOKUP(A59,'📋 Indicateurs'!$B$2:$P$23,2,0))</f>
        <v/>
      </c>
      <c r="D59" s="50" t="str">
        <f>IF(A59="","",VLOOKUP(A59,'📋 Indicateurs'!$B$2:$P$23,3,0))</f>
        <v/>
      </c>
      <c r="E59" s="50" t="str">
        <f>IF(A59="","",VLOOKUP(A59,'📋 Indicateurs'!$B$2:$P$23,4,0))</f>
        <v/>
      </c>
      <c r="F59" s="49" t="str">
        <f>IF(A59="","",VLOOKUP(A59,'📋 Indicateurs'!$B$2:$P$23,5,0))</f>
        <v/>
      </c>
      <c r="G59" s="49" t="str">
        <f>IF(A59="","",VLOOKUP(A59,'📋 Indicateurs'!$B$2:$P$23,6,0))</f>
        <v/>
      </c>
      <c r="H59" s="52"/>
      <c r="I59" s="51"/>
      <c r="J59" s="49" t="str">
        <f>IF(OR(A59="",H59="",I59=""),"",IF(VLOOKUP(A59,'📋 Indicateurs'!$B$2:$P$23,15,0)="bas_bon",IF(I59&lt;=VLOOKUP(A59,'📋 Indicateurs'!$B$2:$P$23,13,0),"✅ Satisfaisant",IF(I59&gt;=VLOOKUP(A59,'📋 Indicateurs'!$B$2:$P$23,14,0),"🔴 Alerte","⚠️ Vigilance")),IF(I59&gt;=VLOOKUP(A59,'📋 Indicateurs'!$B$2:$P$23,13,0),"✅ Satisfaisant",IF(I59&lt;VLOOKUP(A59,'📋 Indicateurs'!$B$2:$P$23,14,0),"🔴 Alerte","⚠️ Vigilance"))))</f>
        <v/>
      </c>
      <c r="K59" s="49" t="str" cm="1">
        <f t="array" ref="K59">IF(OR(A59="",I59=""),"",IFERROR(IF(VLOOKUP(A59,'📋 Indicateurs'!$B$2:$P$23,15,0)="bas_bon",IF(I59&lt;INDEX('📝 Mesures'!$I$1:$I$201,MATCH(1,('📝 Mesures'!$A$1:$A$201=A59)*('📝 Mesures'!$H$1:$H$201&lt;H59)*(ROW('📝 Mesures'!$A$1:$A$201)&lt;&gt;ROW(A59)),0)),"✅ Amélioration",IF(I59&gt;INDEX('📝 Mesures'!$I$1:$I$201,MATCH(1,('📝 Mesures'!$A$1:$A$201=A59)*('📝 Mesures'!$H$1:$H$201&lt;H59)*(ROW('📝 Mesures'!$A$1:$A$201)&lt;&gt;ROW(A59)),0)),"⚠️ Dégradation","→ Stable")),IF(I59&gt;INDEX('📝 Mesures'!$I$1:$I$201,MATCH(1,('📝 Mesures'!$A$1:$A$201=A59)*('📝 Mesures'!$H$1:$H$201&lt;H59)*(ROW('📝 Mesures'!$A$1:$A$201)&lt;&gt;ROW(A59)),0)),"✅ Amélioration",IF(I59&lt;INDEX('📝 Mesures'!$I$1:$I$201,MATCH(1,('📝 Mesures'!$A$1:$A$201=A59)*('📝 Mesures'!$H$1:$H$201&lt;H59)*(ROW('📝 Mesures'!$A$1:$A$201)&lt;&gt;ROW(A59)),0)),"⚠️ Dégradation","→ Stable"))),"— Première mesure"))</f>
        <v/>
      </c>
    </row>
    <row r="60" spans="1:11" x14ac:dyDescent="0.2">
      <c r="A60" s="48"/>
      <c r="B60" s="49" t="str">
        <f>IF(A60="","",INDEX('📋 Indicateurs'!$A$2:$A$23,MATCH(A60,'📋 Indicateurs'!$B$2:$B$23,0)))</f>
        <v/>
      </c>
      <c r="C60" s="49" t="str">
        <f>IF(A60="","",VLOOKUP(A60,'📋 Indicateurs'!$B$2:$P$23,2,0))</f>
        <v/>
      </c>
      <c r="D60" s="50" t="str">
        <f>IF(A60="","",VLOOKUP(A60,'📋 Indicateurs'!$B$2:$P$23,3,0))</f>
        <v/>
      </c>
      <c r="E60" s="50" t="str">
        <f>IF(A60="","",VLOOKUP(A60,'📋 Indicateurs'!$B$2:$P$23,4,0))</f>
        <v/>
      </c>
      <c r="F60" s="49" t="str">
        <f>IF(A60="","",VLOOKUP(A60,'📋 Indicateurs'!$B$2:$P$23,5,0))</f>
        <v/>
      </c>
      <c r="G60" s="49" t="str">
        <f>IF(A60="","",VLOOKUP(A60,'📋 Indicateurs'!$B$2:$P$23,6,0))</f>
        <v/>
      </c>
      <c r="H60" s="52"/>
      <c r="I60" s="51"/>
      <c r="J60" s="49" t="str">
        <f>IF(OR(A60="",H60="",I60=""),"",IF(VLOOKUP(A60,'📋 Indicateurs'!$B$2:$P$23,15,0)="bas_bon",IF(I60&lt;=VLOOKUP(A60,'📋 Indicateurs'!$B$2:$P$23,13,0),"✅ Satisfaisant",IF(I60&gt;=VLOOKUP(A60,'📋 Indicateurs'!$B$2:$P$23,14,0),"🔴 Alerte","⚠️ Vigilance")),IF(I60&gt;=VLOOKUP(A60,'📋 Indicateurs'!$B$2:$P$23,13,0),"✅ Satisfaisant",IF(I60&lt;VLOOKUP(A60,'📋 Indicateurs'!$B$2:$P$23,14,0),"🔴 Alerte","⚠️ Vigilance"))))</f>
        <v/>
      </c>
      <c r="K60" s="49" t="str" cm="1">
        <f t="array" ref="K60">IF(OR(A60="",I60=""),"",IFERROR(IF(VLOOKUP(A60,'📋 Indicateurs'!$B$2:$P$23,15,0)="bas_bon",IF(I60&lt;INDEX('📝 Mesures'!$I$1:$I$201,MATCH(1,('📝 Mesures'!$A$1:$A$201=A60)*('📝 Mesures'!$H$1:$H$201&lt;H60)*(ROW('📝 Mesures'!$A$1:$A$201)&lt;&gt;ROW(A60)),0)),"✅ Amélioration",IF(I60&gt;INDEX('📝 Mesures'!$I$1:$I$201,MATCH(1,('📝 Mesures'!$A$1:$A$201=A60)*('📝 Mesures'!$H$1:$H$201&lt;H60)*(ROW('📝 Mesures'!$A$1:$A$201)&lt;&gt;ROW(A60)),0)),"⚠️ Dégradation","→ Stable")),IF(I60&gt;INDEX('📝 Mesures'!$I$1:$I$201,MATCH(1,('📝 Mesures'!$A$1:$A$201=A60)*('📝 Mesures'!$H$1:$H$201&lt;H60)*(ROW('📝 Mesures'!$A$1:$A$201)&lt;&gt;ROW(A60)),0)),"✅ Amélioration",IF(I60&lt;INDEX('📝 Mesures'!$I$1:$I$201,MATCH(1,('📝 Mesures'!$A$1:$A$201=A60)*('📝 Mesures'!$H$1:$H$201&lt;H60)*(ROW('📝 Mesures'!$A$1:$A$201)&lt;&gt;ROW(A60)),0)),"⚠️ Dégradation","→ Stable"))),"— Première mesure"))</f>
        <v/>
      </c>
    </row>
    <row r="61" spans="1:11" x14ac:dyDescent="0.2">
      <c r="A61" s="48"/>
      <c r="B61" s="49" t="str">
        <f>IF(A61="","",INDEX('📋 Indicateurs'!$A$2:$A$23,MATCH(A61,'📋 Indicateurs'!$B$2:$B$23,0)))</f>
        <v/>
      </c>
      <c r="C61" s="49" t="str">
        <f>IF(A61="","",VLOOKUP(A61,'📋 Indicateurs'!$B$2:$P$23,2,0))</f>
        <v/>
      </c>
      <c r="D61" s="50" t="str">
        <f>IF(A61="","",VLOOKUP(A61,'📋 Indicateurs'!$B$2:$P$23,3,0))</f>
        <v/>
      </c>
      <c r="E61" s="50" t="str">
        <f>IF(A61="","",VLOOKUP(A61,'📋 Indicateurs'!$B$2:$P$23,4,0))</f>
        <v/>
      </c>
      <c r="F61" s="49" t="str">
        <f>IF(A61="","",VLOOKUP(A61,'📋 Indicateurs'!$B$2:$P$23,5,0))</f>
        <v/>
      </c>
      <c r="G61" s="49" t="str">
        <f>IF(A61="","",VLOOKUP(A61,'📋 Indicateurs'!$B$2:$P$23,6,0))</f>
        <v/>
      </c>
      <c r="H61" s="52"/>
      <c r="I61" s="51"/>
      <c r="J61" s="49" t="str">
        <f>IF(OR(A61="",H61="",I61=""),"",IF(VLOOKUP(A61,'📋 Indicateurs'!$B$2:$P$23,15,0)="bas_bon",IF(I61&lt;=VLOOKUP(A61,'📋 Indicateurs'!$B$2:$P$23,13,0),"✅ Satisfaisant",IF(I61&gt;=VLOOKUP(A61,'📋 Indicateurs'!$B$2:$P$23,14,0),"🔴 Alerte","⚠️ Vigilance")),IF(I61&gt;=VLOOKUP(A61,'📋 Indicateurs'!$B$2:$P$23,13,0),"✅ Satisfaisant",IF(I61&lt;VLOOKUP(A61,'📋 Indicateurs'!$B$2:$P$23,14,0),"🔴 Alerte","⚠️ Vigilance"))))</f>
        <v/>
      </c>
      <c r="K61" s="49" t="str" cm="1">
        <f t="array" ref="K61">IF(OR(A61="",I61=""),"",IFERROR(IF(VLOOKUP(A61,'📋 Indicateurs'!$B$2:$P$23,15,0)="bas_bon",IF(I61&lt;INDEX('📝 Mesures'!$I$1:$I$201,MATCH(1,('📝 Mesures'!$A$1:$A$201=A61)*('📝 Mesures'!$H$1:$H$201&lt;H61)*(ROW('📝 Mesures'!$A$1:$A$201)&lt;&gt;ROW(A61)),0)),"✅ Amélioration",IF(I61&gt;INDEX('📝 Mesures'!$I$1:$I$201,MATCH(1,('📝 Mesures'!$A$1:$A$201=A61)*('📝 Mesures'!$H$1:$H$201&lt;H61)*(ROW('📝 Mesures'!$A$1:$A$201)&lt;&gt;ROW(A61)),0)),"⚠️ Dégradation","→ Stable")),IF(I61&gt;INDEX('📝 Mesures'!$I$1:$I$201,MATCH(1,('📝 Mesures'!$A$1:$A$201=A61)*('📝 Mesures'!$H$1:$H$201&lt;H61)*(ROW('📝 Mesures'!$A$1:$A$201)&lt;&gt;ROW(A61)),0)),"✅ Amélioration",IF(I61&lt;INDEX('📝 Mesures'!$I$1:$I$201,MATCH(1,('📝 Mesures'!$A$1:$A$201=A61)*('📝 Mesures'!$H$1:$H$201&lt;H61)*(ROW('📝 Mesures'!$A$1:$A$201)&lt;&gt;ROW(A61)),0)),"⚠️ Dégradation","→ Stable"))),"— Première mesure"))</f>
        <v/>
      </c>
    </row>
    <row r="62" spans="1:11" x14ac:dyDescent="0.2">
      <c r="A62" s="48"/>
      <c r="B62" s="49" t="str">
        <f>IF(A62="","",INDEX('📋 Indicateurs'!$A$2:$A$23,MATCH(A62,'📋 Indicateurs'!$B$2:$B$23,0)))</f>
        <v/>
      </c>
      <c r="C62" s="49" t="str">
        <f>IF(A62="","",VLOOKUP(A62,'📋 Indicateurs'!$B$2:$P$23,2,0))</f>
        <v/>
      </c>
      <c r="D62" s="50" t="str">
        <f>IF(A62="","",VLOOKUP(A62,'📋 Indicateurs'!$B$2:$P$23,3,0))</f>
        <v/>
      </c>
      <c r="E62" s="50" t="str">
        <f>IF(A62="","",VLOOKUP(A62,'📋 Indicateurs'!$B$2:$P$23,4,0))</f>
        <v/>
      </c>
      <c r="F62" s="49" t="str">
        <f>IF(A62="","",VLOOKUP(A62,'📋 Indicateurs'!$B$2:$P$23,5,0))</f>
        <v/>
      </c>
      <c r="G62" s="49" t="str">
        <f>IF(A62="","",VLOOKUP(A62,'📋 Indicateurs'!$B$2:$P$23,6,0))</f>
        <v/>
      </c>
      <c r="H62" s="52"/>
      <c r="I62" s="51"/>
      <c r="J62" s="49" t="str">
        <f>IF(OR(A62="",H62="",I62=""),"",IF(VLOOKUP(A62,'📋 Indicateurs'!$B$2:$P$23,15,0)="bas_bon",IF(I62&lt;=VLOOKUP(A62,'📋 Indicateurs'!$B$2:$P$23,13,0),"✅ Satisfaisant",IF(I62&gt;=VLOOKUP(A62,'📋 Indicateurs'!$B$2:$P$23,14,0),"🔴 Alerte","⚠️ Vigilance")),IF(I62&gt;=VLOOKUP(A62,'📋 Indicateurs'!$B$2:$P$23,13,0),"✅ Satisfaisant",IF(I62&lt;VLOOKUP(A62,'📋 Indicateurs'!$B$2:$P$23,14,0),"🔴 Alerte","⚠️ Vigilance"))))</f>
        <v/>
      </c>
      <c r="K62" s="49" t="str" cm="1">
        <f t="array" ref="K62">IF(OR(A62="",I62=""),"",IFERROR(IF(VLOOKUP(A62,'📋 Indicateurs'!$B$2:$P$23,15,0)="bas_bon",IF(I62&lt;INDEX('📝 Mesures'!$I$1:$I$201,MATCH(1,('📝 Mesures'!$A$1:$A$201=A62)*('📝 Mesures'!$H$1:$H$201&lt;H62)*(ROW('📝 Mesures'!$A$1:$A$201)&lt;&gt;ROW(A62)),0)),"✅ Amélioration",IF(I62&gt;INDEX('📝 Mesures'!$I$1:$I$201,MATCH(1,('📝 Mesures'!$A$1:$A$201=A62)*('📝 Mesures'!$H$1:$H$201&lt;H62)*(ROW('📝 Mesures'!$A$1:$A$201)&lt;&gt;ROW(A62)),0)),"⚠️ Dégradation","→ Stable")),IF(I62&gt;INDEX('📝 Mesures'!$I$1:$I$201,MATCH(1,('📝 Mesures'!$A$1:$A$201=A62)*('📝 Mesures'!$H$1:$H$201&lt;H62)*(ROW('📝 Mesures'!$A$1:$A$201)&lt;&gt;ROW(A62)),0)),"✅ Amélioration",IF(I62&lt;INDEX('📝 Mesures'!$I$1:$I$201,MATCH(1,('📝 Mesures'!$A$1:$A$201=A62)*('📝 Mesures'!$H$1:$H$201&lt;H62)*(ROW('📝 Mesures'!$A$1:$A$201)&lt;&gt;ROW(A62)),0)),"⚠️ Dégradation","→ Stable"))),"— Première mesure"))</f>
        <v/>
      </c>
    </row>
    <row r="63" spans="1:11" x14ac:dyDescent="0.2">
      <c r="A63" s="48"/>
      <c r="B63" s="49" t="str">
        <f>IF(A63="","",INDEX('📋 Indicateurs'!$A$2:$A$23,MATCH(A63,'📋 Indicateurs'!$B$2:$B$23,0)))</f>
        <v/>
      </c>
      <c r="C63" s="49" t="str">
        <f>IF(A63="","",VLOOKUP(A63,'📋 Indicateurs'!$B$2:$P$23,2,0))</f>
        <v/>
      </c>
      <c r="D63" s="50" t="str">
        <f>IF(A63="","",VLOOKUP(A63,'📋 Indicateurs'!$B$2:$P$23,3,0))</f>
        <v/>
      </c>
      <c r="E63" s="50" t="str">
        <f>IF(A63="","",VLOOKUP(A63,'📋 Indicateurs'!$B$2:$P$23,4,0))</f>
        <v/>
      </c>
      <c r="F63" s="49" t="str">
        <f>IF(A63="","",VLOOKUP(A63,'📋 Indicateurs'!$B$2:$P$23,5,0))</f>
        <v/>
      </c>
      <c r="G63" s="49" t="str">
        <f>IF(A63="","",VLOOKUP(A63,'📋 Indicateurs'!$B$2:$P$23,6,0))</f>
        <v/>
      </c>
      <c r="H63" s="52"/>
      <c r="I63" s="51"/>
      <c r="J63" s="49" t="str">
        <f>IF(OR(A63="",H63="",I63=""),"",IF(VLOOKUP(A63,'📋 Indicateurs'!$B$2:$P$23,15,0)="bas_bon",IF(I63&lt;=VLOOKUP(A63,'📋 Indicateurs'!$B$2:$P$23,13,0),"✅ Satisfaisant",IF(I63&gt;=VLOOKUP(A63,'📋 Indicateurs'!$B$2:$P$23,14,0),"🔴 Alerte","⚠️ Vigilance")),IF(I63&gt;=VLOOKUP(A63,'📋 Indicateurs'!$B$2:$P$23,13,0),"✅ Satisfaisant",IF(I63&lt;VLOOKUP(A63,'📋 Indicateurs'!$B$2:$P$23,14,0),"🔴 Alerte","⚠️ Vigilance"))))</f>
        <v/>
      </c>
      <c r="K63" s="49" t="str" cm="1">
        <f t="array" ref="K63">IF(OR(A63="",I63=""),"",IFERROR(IF(VLOOKUP(A63,'📋 Indicateurs'!$B$2:$P$23,15,0)="bas_bon",IF(I63&lt;INDEX('📝 Mesures'!$I$1:$I$201,MATCH(1,('📝 Mesures'!$A$1:$A$201=A63)*('📝 Mesures'!$H$1:$H$201&lt;H63)*(ROW('📝 Mesures'!$A$1:$A$201)&lt;&gt;ROW(A63)),0)),"✅ Amélioration",IF(I63&gt;INDEX('📝 Mesures'!$I$1:$I$201,MATCH(1,('📝 Mesures'!$A$1:$A$201=A63)*('📝 Mesures'!$H$1:$H$201&lt;H63)*(ROW('📝 Mesures'!$A$1:$A$201)&lt;&gt;ROW(A63)),0)),"⚠️ Dégradation","→ Stable")),IF(I63&gt;INDEX('📝 Mesures'!$I$1:$I$201,MATCH(1,('📝 Mesures'!$A$1:$A$201=A63)*('📝 Mesures'!$H$1:$H$201&lt;H63)*(ROW('📝 Mesures'!$A$1:$A$201)&lt;&gt;ROW(A63)),0)),"✅ Amélioration",IF(I63&lt;INDEX('📝 Mesures'!$I$1:$I$201,MATCH(1,('📝 Mesures'!$A$1:$A$201=A63)*('📝 Mesures'!$H$1:$H$201&lt;H63)*(ROW('📝 Mesures'!$A$1:$A$201)&lt;&gt;ROW(A63)),0)),"⚠️ Dégradation","→ Stable"))),"— Première mesure"))</f>
        <v/>
      </c>
    </row>
    <row r="64" spans="1:11" x14ac:dyDescent="0.2">
      <c r="A64" s="48"/>
      <c r="B64" s="49" t="str">
        <f>IF(A64="","",INDEX('📋 Indicateurs'!$A$2:$A$23,MATCH(A64,'📋 Indicateurs'!$B$2:$B$23,0)))</f>
        <v/>
      </c>
      <c r="C64" s="49" t="str">
        <f>IF(A64="","",VLOOKUP(A64,'📋 Indicateurs'!$B$2:$P$23,2,0))</f>
        <v/>
      </c>
      <c r="D64" s="50" t="str">
        <f>IF(A64="","",VLOOKUP(A64,'📋 Indicateurs'!$B$2:$P$23,3,0))</f>
        <v/>
      </c>
      <c r="E64" s="50" t="str">
        <f>IF(A64="","",VLOOKUP(A64,'📋 Indicateurs'!$B$2:$P$23,4,0))</f>
        <v/>
      </c>
      <c r="F64" s="49" t="str">
        <f>IF(A64="","",VLOOKUP(A64,'📋 Indicateurs'!$B$2:$P$23,5,0))</f>
        <v/>
      </c>
      <c r="G64" s="49" t="str">
        <f>IF(A64="","",VLOOKUP(A64,'📋 Indicateurs'!$B$2:$P$23,6,0))</f>
        <v/>
      </c>
      <c r="H64" s="52"/>
      <c r="I64" s="51"/>
      <c r="J64" s="49" t="str">
        <f>IF(OR(A64="",H64="",I64=""),"",IF(VLOOKUP(A64,'📋 Indicateurs'!$B$2:$P$23,15,0)="bas_bon",IF(I64&lt;=VLOOKUP(A64,'📋 Indicateurs'!$B$2:$P$23,13,0),"✅ Satisfaisant",IF(I64&gt;=VLOOKUP(A64,'📋 Indicateurs'!$B$2:$P$23,14,0),"🔴 Alerte","⚠️ Vigilance")),IF(I64&gt;=VLOOKUP(A64,'📋 Indicateurs'!$B$2:$P$23,13,0),"✅ Satisfaisant",IF(I64&lt;VLOOKUP(A64,'📋 Indicateurs'!$B$2:$P$23,14,0),"🔴 Alerte","⚠️ Vigilance"))))</f>
        <v/>
      </c>
      <c r="K64" s="49" t="str" cm="1">
        <f t="array" ref="K64">IF(OR(A64="",I64=""),"",IFERROR(IF(VLOOKUP(A64,'📋 Indicateurs'!$B$2:$P$23,15,0)="bas_bon",IF(I64&lt;INDEX('📝 Mesures'!$I$1:$I$201,MATCH(1,('📝 Mesures'!$A$1:$A$201=A64)*('📝 Mesures'!$H$1:$H$201&lt;H64)*(ROW('📝 Mesures'!$A$1:$A$201)&lt;&gt;ROW(A64)),0)),"✅ Amélioration",IF(I64&gt;INDEX('📝 Mesures'!$I$1:$I$201,MATCH(1,('📝 Mesures'!$A$1:$A$201=A64)*('📝 Mesures'!$H$1:$H$201&lt;H64)*(ROW('📝 Mesures'!$A$1:$A$201)&lt;&gt;ROW(A64)),0)),"⚠️ Dégradation","→ Stable")),IF(I64&gt;INDEX('📝 Mesures'!$I$1:$I$201,MATCH(1,('📝 Mesures'!$A$1:$A$201=A64)*('📝 Mesures'!$H$1:$H$201&lt;H64)*(ROW('📝 Mesures'!$A$1:$A$201)&lt;&gt;ROW(A64)),0)),"✅ Amélioration",IF(I64&lt;INDEX('📝 Mesures'!$I$1:$I$201,MATCH(1,('📝 Mesures'!$A$1:$A$201=A64)*('📝 Mesures'!$H$1:$H$201&lt;H64)*(ROW('📝 Mesures'!$A$1:$A$201)&lt;&gt;ROW(A64)),0)),"⚠️ Dégradation","→ Stable"))),"— Première mesure"))</f>
        <v/>
      </c>
    </row>
    <row r="65" spans="1:11" x14ac:dyDescent="0.2">
      <c r="A65" s="48"/>
      <c r="B65" s="49" t="str">
        <f>IF(A65="","",INDEX('📋 Indicateurs'!$A$2:$A$23,MATCH(A65,'📋 Indicateurs'!$B$2:$B$23,0)))</f>
        <v/>
      </c>
      <c r="C65" s="49" t="str">
        <f>IF(A65="","",VLOOKUP(A65,'📋 Indicateurs'!$B$2:$P$23,2,0))</f>
        <v/>
      </c>
      <c r="D65" s="50" t="str">
        <f>IF(A65="","",VLOOKUP(A65,'📋 Indicateurs'!$B$2:$P$23,3,0))</f>
        <v/>
      </c>
      <c r="E65" s="50" t="str">
        <f>IF(A65="","",VLOOKUP(A65,'📋 Indicateurs'!$B$2:$P$23,4,0))</f>
        <v/>
      </c>
      <c r="F65" s="49" t="str">
        <f>IF(A65="","",VLOOKUP(A65,'📋 Indicateurs'!$B$2:$P$23,5,0))</f>
        <v/>
      </c>
      <c r="G65" s="49" t="str">
        <f>IF(A65="","",VLOOKUP(A65,'📋 Indicateurs'!$B$2:$P$23,6,0))</f>
        <v/>
      </c>
      <c r="H65" s="52"/>
      <c r="I65" s="51"/>
      <c r="J65" s="49" t="str">
        <f>IF(OR(A65="",H65="",I65=""),"",IF(VLOOKUP(A65,'📋 Indicateurs'!$B$2:$P$23,15,0)="bas_bon",IF(I65&lt;=VLOOKUP(A65,'📋 Indicateurs'!$B$2:$P$23,13,0),"✅ Satisfaisant",IF(I65&gt;=VLOOKUP(A65,'📋 Indicateurs'!$B$2:$P$23,14,0),"🔴 Alerte","⚠️ Vigilance")),IF(I65&gt;=VLOOKUP(A65,'📋 Indicateurs'!$B$2:$P$23,13,0),"✅ Satisfaisant",IF(I65&lt;VLOOKUP(A65,'📋 Indicateurs'!$B$2:$P$23,14,0),"🔴 Alerte","⚠️ Vigilance"))))</f>
        <v/>
      </c>
      <c r="K65" s="49" t="str" cm="1">
        <f t="array" ref="K65">IF(OR(A65="",I65=""),"",IFERROR(IF(VLOOKUP(A65,'📋 Indicateurs'!$B$2:$P$23,15,0)="bas_bon",IF(I65&lt;INDEX('📝 Mesures'!$I$1:$I$201,MATCH(1,('📝 Mesures'!$A$1:$A$201=A65)*('📝 Mesures'!$H$1:$H$201&lt;H65)*(ROW('📝 Mesures'!$A$1:$A$201)&lt;&gt;ROW(A65)),0)),"✅ Amélioration",IF(I65&gt;INDEX('📝 Mesures'!$I$1:$I$201,MATCH(1,('📝 Mesures'!$A$1:$A$201=A65)*('📝 Mesures'!$H$1:$H$201&lt;H65)*(ROW('📝 Mesures'!$A$1:$A$201)&lt;&gt;ROW(A65)),0)),"⚠️ Dégradation","→ Stable")),IF(I65&gt;INDEX('📝 Mesures'!$I$1:$I$201,MATCH(1,('📝 Mesures'!$A$1:$A$201=A65)*('📝 Mesures'!$H$1:$H$201&lt;H65)*(ROW('📝 Mesures'!$A$1:$A$201)&lt;&gt;ROW(A65)),0)),"✅ Amélioration",IF(I65&lt;INDEX('📝 Mesures'!$I$1:$I$201,MATCH(1,('📝 Mesures'!$A$1:$A$201=A65)*('📝 Mesures'!$H$1:$H$201&lt;H65)*(ROW('📝 Mesures'!$A$1:$A$201)&lt;&gt;ROW(A65)),0)),"⚠️ Dégradation","→ Stable"))),"— Première mesure"))</f>
        <v/>
      </c>
    </row>
    <row r="66" spans="1:11" x14ac:dyDescent="0.2">
      <c r="A66" s="48"/>
      <c r="B66" s="49" t="str">
        <f>IF(A66="","",INDEX('📋 Indicateurs'!$A$2:$A$23,MATCH(A66,'📋 Indicateurs'!$B$2:$B$23,0)))</f>
        <v/>
      </c>
      <c r="C66" s="49" t="str">
        <f>IF(A66="","",VLOOKUP(A66,'📋 Indicateurs'!$B$2:$P$23,2,0))</f>
        <v/>
      </c>
      <c r="D66" s="50" t="str">
        <f>IF(A66="","",VLOOKUP(A66,'📋 Indicateurs'!$B$2:$P$23,3,0))</f>
        <v/>
      </c>
      <c r="E66" s="50" t="str">
        <f>IF(A66="","",VLOOKUP(A66,'📋 Indicateurs'!$B$2:$P$23,4,0))</f>
        <v/>
      </c>
      <c r="F66" s="49" t="str">
        <f>IF(A66="","",VLOOKUP(A66,'📋 Indicateurs'!$B$2:$P$23,5,0))</f>
        <v/>
      </c>
      <c r="G66" s="49" t="str">
        <f>IF(A66="","",VLOOKUP(A66,'📋 Indicateurs'!$B$2:$P$23,6,0))</f>
        <v/>
      </c>
      <c r="H66" s="52"/>
      <c r="I66" s="51"/>
      <c r="J66" s="49" t="str">
        <f>IF(OR(A66="",H66="",I66=""),"",IF(VLOOKUP(A66,'📋 Indicateurs'!$B$2:$P$23,15,0)="bas_bon",IF(I66&lt;=VLOOKUP(A66,'📋 Indicateurs'!$B$2:$P$23,13,0),"✅ Satisfaisant",IF(I66&gt;=VLOOKUP(A66,'📋 Indicateurs'!$B$2:$P$23,14,0),"🔴 Alerte","⚠️ Vigilance")),IF(I66&gt;=VLOOKUP(A66,'📋 Indicateurs'!$B$2:$P$23,13,0),"✅ Satisfaisant",IF(I66&lt;VLOOKUP(A66,'📋 Indicateurs'!$B$2:$P$23,14,0),"🔴 Alerte","⚠️ Vigilance"))))</f>
        <v/>
      </c>
      <c r="K66" s="49" t="str" cm="1">
        <f t="array" ref="K66">IF(OR(A66="",I66=""),"",IFERROR(IF(VLOOKUP(A66,'📋 Indicateurs'!$B$2:$P$23,15,0)="bas_bon",IF(I66&lt;INDEX('📝 Mesures'!$I$1:$I$201,MATCH(1,('📝 Mesures'!$A$1:$A$201=A66)*('📝 Mesures'!$H$1:$H$201&lt;H66)*(ROW('📝 Mesures'!$A$1:$A$201)&lt;&gt;ROW(A66)),0)),"✅ Amélioration",IF(I66&gt;INDEX('📝 Mesures'!$I$1:$I$201,MATCH(1,('📝 Mesures'!$A$1:$A$201=A66)*('📝 Mesures'!$H$1:$H$201&lt;H66)*(ROW('📝 Mesures'!$A$1:$A$201)&lt;&gt;ROW(A66)),0)),"⚠️ Dégradation","→ Stable")),IF(I66&gt;INDEX('📝 Mesures'!$I$1:$I$201,MATCH(1,('📝 Mesures'!$A$1:$A$201=A66)*('📝 Mesures'!$H$1:$H$201&lt;H66)*(ROW('📝 Mesures'!$A$1:$A$201)&lt;&gt;ROW(A66)),0)),"✅ Amélioration",IF(I66&lt;INDEX('📝 Mesures'!$I$1:$I$201,MATCH(1,('📝 Mesures'!$A$1:$A$201=A66)*('📝 Mesures'!$H$1:$H$201&lt;H66)*(ROW('📝 Mesures'!$A$1:$A$201)&lt;&gt;ROW(A66)),0)),"⚠️ Dégradation","→ Stable"))),"— Première mesure"))</f>
        <v/>
      </c>
    </row>
    <row r="67" spans="1:11" x14ac:dyDescent="0.2">
      <c r="A67" s="48"/>
      <c r="B67" s="49" t="str">
        <f>IF(A67="","",INDEX('📋 Indicateurs'!$A$2:$A$23,MATCH(A67,'📋 Indicateurs'!$B$2:$B$23,0)))</f>
        <v/>
      </c>
      <c r="C67" s="49" t="str">
        <f>IF(A67="","",VLOOKUP(A67,'📋 Indicateurs'!$B$2:$P$23,2,0))</f>
        <v/>
      </c>
      <c r="D67" s="50" t="str">
        <f>IF(A67="","",VLOOKUP(A67,'📋 Indicateurs'!$B$2:$P$23,3,0))</f>
        <v/>
      </c>
      <c r="E67" s="50" t="str">
        <f>IF(A67="","",VLOOKUP(A67,'📋 Indicateurs'!$B$2:$P$23,4,0))</f>
        <v/>
      </c>
      <c r="F67" s="49" t="str">
        <f>IF(A67="","",VLOOKUP(A67,'📋 Indicateurs'!$B$2:$P$23,5,0))</f>
        <v/>
      </c>
      <c r="G67" s="49" t="str">
        <f>IF(A67="","",VLOOKUP(A67,'📋 Indicateurs'!$B$2:$P$23,6,0))</f>
        <v/>
      </c>
      <c r="H67" s="52"/>
      <c r="I67" s="51"/>
      <c r="J67" s="49" t="str">
        <f>IF(OR(A67="",H67="",I67=""),"",IF(VLOOKUP(A67,'📋 Indicateurs'!$B$2:$P$23,15,0)="bas_bon",IF(I67&lt;=VLOOKUP(A67,'📋 Indicateurs'!$B$2:$P$23,13,0),"✅ Satisfaisant",IF(I67&gt;=VLOOKUP(A67,'📋 Indicateurs'!$B$2:$P$23,14,0),"🔴 Alerte","⚠️ Vigilance")),IF(I67&gt;=VLOOKUP(A67,'📋 Indicateurs'!$B$2:$P$23,13,0),"✅ Satisfaisant",IF(I67&lt;VLOOKUP(A67,'📋 Indicateurs'!$B$2:$P$23,14,0),"🔴 Alerte","⚠️ Vigilance"))))</f>
        <v/>
      </c>
      <c r="K67" s="49" t="str" cm="1">
        <f t="array" ref="K67">IF(OR(A67="",I67=""),"",IFERROR(IF(VLOOKUP(A67,'📋 Indicateurs'!$B$2:$P$23,15,0)="bas_bon",IF(I67&lt;INDEX('📝 Mesures'!$I$1:$I$201,MATCH(1,('📝 Mesures'!$A$1:$A$201=A67)*('📝 Mesures'!$H$1:$H$201&lt;H67)*(ROW('📝 Mesures'!$A$1:$A$201)&lt;&gt;ROW(A67)),0)),"✅ Amélioration",IF(I67&gt;INDEX('📝 Mesures'!$I$1:$I$201,MATCH(1,('📝 Mesures'!$A$1:$A$201=A67)*('📝 Mesures'!$H$1:$H$201&lt;H67)*(ROW('📝 Mesures'!$A$1:$A$201)&lt;&gt;ROW(A67)),0)),"⚠️ Dégradation","→ Stable")),IF(I67&gt;INDEX('📝 Mesures'!$I$1:$I$201,MATCH(1,('📝 Mesures'!$A$1:$A$201=A67)*('📝 Mesures'!$H$1:$H$201&lt;H67)*(ROW('📝 Mesures'!$A$1:$A$201)&lt;&gt;ROW(A67)),0)),"✅ Amélioration",IF(I67&lt;INDEX('📝 Mesures'!$I$1:$I$201,MATCH(1,('📝 Mesures'!$A$1:$A$201=A67)*('📝 Mesures'!$H$1:$H$201&lt;H67)*(ROW('📝 Mesures'!$A$1:$A$201)&lt;&gt;ROW(A67)),0)),"⚠️ Dégradation","→ Stable"))),"— Première mesure"))</f>
        <v/>
      </c>
    </row>
    <row r="68" spans="1:11" x14ac:dyDescent="0.2">
      <c r="A68" s="48"/>
      <c r="B68" s="49" t="str">
        <f>IF(A68="","",INDEX('📋 Indicateurs'!$A$2:$A$23,MATCH(A68,'📋 Indicateurs'!$B$2:$B$23,0)))</f>
        <v/>
      </c>
      <c r="C68" s="49" t="str">
        <f>IF(A68="","",VLOOKUP(A68,'📋 Indicateurs'!$B$2:$P$23,2,0))</f>
        <v/>
      </c>
      <c r="D68" s="50" t="str">
        <f>IF(A68="","",VLOOKUP(A68,'📋 Indicateurs'!$B$2:$P$23,3,0))</f>
        <v/>
      </c>
      <c r="E68" s="50" t="str">
        <f>IF(A68="","",VLOOKUP(A68,'📋 Indicateurs'!$B$2:$P$23,4,0))</f>
        <v/>
      </c>
      <c r="F68" s="49" t="str">
        <f>IF(A68="","",VLOOKUP(A68,'📋 Indicateurs'!$B$2:$P$23,5,0))</f>
        <v/>
      </c>
      <c r="G68" s="49" t="str">
        <f>IF(A68="","",VLOOKUP(A68,'📋 Indicateurs'!$B$2:$P$23,6,0))</f>
        <v/>
      </c>
      <c r="H68" s="52"/>
      <c r="I68" s="51"/>
      <c r="J68" s="49" t="str">
        <f>IF(OR(A68="",H68="",I68=""),"",IF(VLOOKUP(A68,'📋 Indicateurs'!$B$2:$P$23,15,0)="bas_bon",IF(I68&lt;=VLOOKUP(A68,'📋 Indicateurs'!$B$2:$P$23,13,0),"✅ Satisfaisant",IF(I68&gt;=VLOOKUP(A68,'📋 Indicateurs'!$B$2:$P$23,14,0),"🔴 Alerte","⚠️ Vigilance")),IF(I68&gt;=VLOOKUP(A68,'📋 Indicateurs'!$B$2:$P$23,13,0),"✅ Satisfaisant",IF(I68&lt;VLOOKUP(A68,'📋 Indicateurs'!$B$2:$P$23,14,0),"🔴 Alerte","⚠️ Vigilance"))))</f>
        <v/>
      </c>
      <c r="K68" s="49" t="str" cm="1">
        <f t="array" ref="K68">IF(OR(A68="",I68=""),"",IFERROR(IF(VLOOKUP(A68,'📋 Indicateurs'!$B$2:$P$23,15,0)="bas_bon",IF(I68&lt;INDEX('📝 Mesures'!$I$1:$I$201,MATCH(1,('📝 Mesures'!$A$1:$A$201=A68)*('📝 Mesures'!$H$1:$H$201&lt;H68)*(ROW('📝 Mesures'!$A$1:$A$201)&lt;&gt;ROW(A68)),0)),"✅ Amélioration",IF(I68&gt;INDEX('📝 Mesures'!$I$1:$I$201,MATCH(1,('📝 Mesures'!$A$1:$A$201=A68)*('📝 Mesures'!$H$1:$H$201&lt;H68)*(ROW('📝 Mesures'!$A$1:$A$201)&lt;&gt;ROW(A68)),0)),"⚠️ Dégradation","→ Stable")),IF(I68&gt;INDEX('📝 Mesures'!$I$1:$I$201,MATCH(1,('📝 Mesures'!$A$1:$A$201=A68)*('📝 Mesures'!$H$1:$H$201&lt;H68)*(ROW('📝 Mesures'!$A$1:$A$201)&lt;&gt;ROW(A68)),0)),"✅ Amélioration",IF(I68&lt;INDEX('📝 Mesures'!$I$1:$I$201,MATCH(1,('📝 Mesures'!$A$1:$A$201=A68)*('📝 Mesures'!$H$1:$H$201&lt;H68)*(ROW('📝 Mesures'!$A$1:$A$201)&lt;&gt;ROW(A68)),0)),"⚠️ Dégradation","→ Stable"))),"— Première mesure"))</f>
        <v/>
      </c>
    </row>
    <row r="69" spans="1:11" x14ac:dyDescent="0.2">
      <c r="A69" s="48"/>
      <c r="B69" s="49" t="str">
        <f>IF(A69="","",INDEX('📋 Indicateurs'!$A$2:$A$23,MATCH(A69,'📋 Indicateurs'!$B$2:$B$23,0)))</f>
        <v/>
      </c>
      <c r="C69" s="49" t="str">
        <f>IF(A69="","",VLOOKUP(A69,'📋 Indicateurs'!$B$2:$P$23,2,0))</f>
        <v/>
      </c>
      <c r="D69" s="50" t="str">
        <f>IF(A69="","",VLOOKUP(A69,'📋 Indicateurs'!$B$2:$P$23,3,0))</f>
        <v/>
      </c>
      <c r="E69" s="50" t="str">
        <f>IF(A69="","",VLOOKUP(A69,'📋 Indicateurs'!$B$2:$P$23,4,0))</f>
        <v/>
      </c>
      <c r="F69" s="49" t="str">
        <f>IF(A69="","",VLOOKUP(A69,'📋 Indicateurs'!$B$2:$P$23,5,0))</f>
        <v/>
      </c>
      <c r="G69" s="49" t="str">
        <f>IF(A69="","",VLOOKUP(A69,'📋 Indicateurs'!$B$2:$P$23,6,0))</f>
        <v/>
      </c>
      <c r="H69" s="52"/>
      <c r="I69" s="51"/>
      <c r="J69" s="49" t="str">
        <f>IF(OR(A69="",H69="",I69=""),"",IF(VLOOKUP(A69,'📋 Indicateurs'!$B$2:$P$23,15,0)="bas_bon",IF(I69&lt;=VLOOKUP(A69,'📋 Indicateurs'!$B$2:$P$23,13,0),"✅ Satisfaisant",IF(I69&gt;=VLOOKUP(A69,'📋 Indicateurs'!$B$2:$P$23,14,0),"🔴 Alerte","⚠️ Vigilance")),IF(I69&gt;=VLOOKUP(A69,'📋 Indicateurs'!$B$2:$P$23,13,0),"✅ Satisfaisant",IF(I69&lt;VLOOKUP(A69,'📋 Indicateurs'!$B$2:$P$23,14,0),"🔴 Alerte","⚠️ Vigilance"))))</f>
        <v/>
      </c>
      <c r="K69" s="49" t="str" cm="1">
        <f t="array" ref="K69">IF(OR(A69="",I69=""),"",IFERROR(IF(VLOOKUP(A69,'📋 Indicateurs'!$B$2:$P$23,15,0)="bas_bon",IF(I69&lt;INDEX('📝 Mesures'!$I$1:$I$201,MATCH(1,('📝 Mesures'!$A$1:$A$201=A69)*('📝 Mesures'!$H$1:$H$201&lt;H69)*(ROW('📝 Mesures'!$A$1:$A$201)&lt;&gt;ROW(A69)),0)),"✅ Amélioration",IF(I69&gt;INDEX('📝 Mesures'!$I$1:$I$201,MATCH(1,('📝 Mesures'!$A$1:$A$201=A69)*('📝 Mesures'!$H$1:$H$201&lt;H69)*(ROW('📝 Mesures'!$A$1:$A$201)&lt;&gt;ROW(A69)),0)),"⚠️ Dégradation","→ Stable")),IF(I69&gt;INDEX('📝 Mesures'!$I$1:$I$201,MATCH(1,('📝 Mesures'!$A$1:$A$201=A69)*('📝 Mesures'!$H$1:$H$201&lt;H69)*(ROW('📝 Mesures'!$A$1:$A$201)&lt;&gt;ROW(A69)),0)),"✅ Amélioration",IF(I69&lt;INDEX('📝 Mesures'!$I$1:$I$201,MATCH(1,('📝 Mesures'!$A$1:$A$201=A69)*('📝 Mesures'!$H$1:$H$201&lt;H69)*(ROW('📝 Mesures'!$A$1:$A$201)&lt;&gt;ROW(A69)),0)),"⚠️ Dégradation","→ Stable"))),"— Première mesure"))</f>
        <v/>
      </c>
    </row>
    <row r="70" spans="1:11" x14ac:dyDescent="0.2">
      <c r="A70" s="48"/>
      <c r="B70" s="49" t="str">
        <f>IF(A70="","",INDEX('📋 Indicateurs'!$A$2:$A$23,MATCH(A70,'📋 Indicateurs'!$B$2:$B$23,0)))</f>
        <v/>
      </c>
      <c r="C70" s="49" t="str">
        <f>IF(A70="","",VLOOKUP(A70,'📋 Indicateurs'!$B$2:$P$23,2,0))</f>
        <v/>
      </c>
      <c r="D70" s="50" t="str">
        <f>IF(A70="","",VLOOKUP(A70,'📋 Indicateurs'!$B$2:$P$23,3,0))</f>
        <v/>
      </c>
      <c r="E70" s="50" t="str">
        <f>IF(A70="","",VLOOKUP(A70,'📋 Indicateurs'!$B$2:$P$23,4,0))</f>
        <v/>
      </c>
      <c r="F70" s="49" t="str">
        <f>IF(A70="","",VLOOKUP(A70,'📋 Indicateurs'!$B$2:$P$23,5,0))</f>
        <v/>
      </c>
      <c r="G70" s="49" t="str">
        <f>IF(A70="","",VLOOKUP(A70,'📋 Indicateurs'!$B$2:$P$23,6,0))</f>
        <v/>
      </c>
      <c r="H70" s="52"/>
      <c r="I70" s="51"/>
      <c r="J70" s="49" t="str">
        <f>IF(OR(A70="",H70="",I70=""),"",IF(VLOOKUP(A70,'📋 Indicateurs'!$B$2:$P$23,15,0)="bas_bon",IF(I70&lt;=VLOOKUP(A70,'📋 Indicateurs'!$B$2:$P$23,13,0),"✅ Satisfaisant",IF(I70&gt;=VLOOKUP(A70,'📋 Indicateurs'!$B$2:$P$23,14,0),"🔴 Alerte","⚠️ Vigilance")),IF(I70&gt;=VLOOKUP(A70,'📋 Indicateurs'!$B$2:$P$23,13,0),"✅ Satisfaisant",IF(I70&lt;VLOOKUP(A70,'📋 Indicateurs'!$B$2:$P$23,14,0),"🔴 Alerte","⚠️ Vigilance"))))</f>
        <v/>
      </c>
      <c r="K70" s="49" t="str" cm="1">
        <f t="array" ref="K70">IF(OR(A70="",I70=""),"",IFERROR(IF(VLOOKUP(A70,'📋 Indicateurs'!$B$2:$P$23,15,0)="bas_bon",IF(I70&lt;INDEX('📝 Mesures'!$I$1:$I$201,MATCH(1,('📝 Mesures'!$A$1:$A$201=A70)*('📝 Mesures'!$H$1:$H$201&lt;H70)*(ROW('📝 Mesures'!$A$1:$A$201)&lt;&gt;ROW(A70)),0)),"✅ Amélioration",IF(I70&gt;INDEX('📝 Mesures'!$I$1:$I$201,MATCH(1,('📝 Mesures'!$A$1:$A$201=A70)*('📝 Mesures'!$H$1:$H$201&lt;H70)*(ROW('📝 Mesures'!$A$1:$A$201)&lt;&gt;ROW(A70)),0)),"⚠️ Dégradation","→ Stable")),IF(I70&gt;INDEX('📝 Mesures'!$I$1:$I$201,MATCH(1,('📝 Mesures'!$A$1:$A$201=A70)*('📝 Mesures'!$H$1:$H$201&lt;H70)*(ROW('📝 Mesures'!$A$1:$A$201)&lt;&gt;ROW(A70)),0)),"✅ Amélioration",IF(I70&lt;INDEX('📝 Mesures'!$I$1:$I$201,MATCH(1,('📝 Mesures'!$A$1:$A$201=A70)*('📝 Mesures'!$H$1:$H$201&lt;H70)*(ROW('📝 Mesures'!$A$1:$A$201)&lt;&gt;ROW(A70)),0)),"⚠️ Dégradation","→ Stable"))),"— Première mesure"))</f>
        <v/>
      </c>
    </row>
    <row r="71" spans="1:11" x14ac:dyDescent="0.2">
      <c r="A71" s="48"/>
      <c r="B71" s="49" t="str">
        <f>IF(A71="","",INDEX('📋 Indicateurs'!$A$2:$A$23,MATCH(A71,'📋 Indicateurs'!$B$2:$B$23,0)))</f>
        <v/>
      </c>
      <c r="C71" s="49" t="str">
        <f>IF(A71="","",VLOOKUP(A71,'📋 Indicateurs'!$B$2:$P$23,2,0))</f>
        <v/>
      </c>
      <c r="D71" s="50" t="str">
        <f>IF(A71="","",VLOOKUP(A71,'📋 Indicateurs'!$B$2:$P$23,3,0))</f>
        <v/>
      </c>
      <c r="E71" s="50" t="str">
        <f>IF(A71="","",VLOOKUP(A71,'📋 Indicateurs'!$B$2:$P$23,4,0))</f>
        <v/>
      </c>
      <c r="F71" s="49" t="str">
        <f>IF(A71="","",VLOOKUP(A71,'📋 Indicateurs'!$B$2:$P$23,5,0))</f>
        <v/>
      </c>
      <c r="G71" s="49" t="str">
        <f>IF(A71="","",VLOOKUP(A71,'📋 Indicateurs'!$B$2:$P$23,6,0))</f>
        <v/>
      </c>
      <c r="H71" s="52"/>
      <c r="I71" s="51"/>
      <c r="J71" s="49" t="str">
        <f>IF(OR(A71="",H71="",I71=""),"",IF(VLOOKUP(A71,'📋 Indicateurs'!$B$2:$P$23,15,0)="bas_bon",IF(I71&lt;=VLOOKUP(A71,'📋 Indicateurs'!$B$2:$P$23,13,0),"✅ Satisfaisant",IF(I71&gt;=VLOOKUP(A71,'📋 Indicateurs'!$B$2:$P$23,14,0),"🔴 Alerte","⚠️ Vigilance")),IF(I71&gt;=VLOOKUP(A71,'📋 Indicateurs'!$B$2:$P$23,13,0),"✅ Satisfaisant",IF(I71&lt;VLOOKUP(A71,'📋 Indicateurs'!$B$2:$P$23,14,0),"🔴 Alerte","⚠️ Vigilance"))))</f>
        <v/>
      </c>
      <c r="K71" s="49" t="str" cm="1">
        <f t="array" ref="K71">IF(OR(A71="",I71=""),"",IFERROR(IF(VLOOKUP(A71,'📋 Indicateurs'!$B$2:$P$23,15,0)="bas_bon",IF(I71&lt;INDEX('📝 Mesures'!$I$1:$I$201,MATCH(1,('📝 Mesures'!$A$1:$A$201=A71)*('📝 Mesures'!$H$1:$H$201&lt;H71)*(ROW('📝 Mesures'!$A$1:$A$201)&lt;&gt;ROW(A71)),0)),"✅ Amélioration",IF(I71&gt;INDEX('📝 Mesures'!$I$1:$I$201,MATCH(1,('📝 Mesures'!$A$1:$A$201=A71)*('📝 Mesures'!$H$1:$H$201&lt;H71)*(ROW('📝 Mesures'!$A$1:$A$201)&lt;&gt;ROW(A71)),0)),"⚠️ Dégradation","→ Stable")),IF(I71&gt;INDEX('📝 Mesures'!$I$1:$I$201,MATCH(1,('📝 Mesures'!$A$1:$A$201=A71)*('📝 Mesures'!$H$1:$H$201&lt;H71)*(ROW('📝 Mesures'!$A$1:$A$201)&lt;&gt;ROW(A71)),0)),"✅ Amélioration",IF(I71&lt;INDEX('📝 Mesures'!$I$1:$I$201,MATCH(1,('📝 Mesures'!$A$1:$A$201=A71)*('📝 Mesures'!$H$1:$H$201&lt;H71)*(ROW('📝 Mesures'!$A$1:$A$201)&lt;&gt;ROW(A71)),0)),"⚠️ Dégradation","→ Stable"))),"— Première mesure"))</f>
        <v/>
      </c>
    </row>
    <row r="72" spans="1:11" x14ac:dyDescent="0.2">
      <c r="A72" s="48"/>
      <c r="B72" s="49" t="str">
        <f>IF(A72="","",INDEX('📋 Indicateurs'!$A$2:$A$23,MATCH(A72,'📋 Indicateurs'!$B$2:$B$23,0)))</f>
        <v/>
      </c>
      <c r="C72" s="49" t="str">
        <f>IF(A72="","",VLOOKUP(A72,'📋 Indicateurs'!$B$2:$P$23,2,0))</f>
        <v/>
      </c>
      <c r="D72" s="50" t="str">
        <f>IF(A72="","",VLOOKUP(A72,'📋 Indicateurs'!$B$2:$P$23,3,0))</f>
        <v/>
      </c>
      <c r="E72" s="50" t="str">
        <f>IF(A72="","",VLOOKUP(A72,'📋 Indicateurs'!$B$2:$P$23,4,0))</f>
        <v/>
      </c>
      <c r="F72" s="49" t="str">
        <f>IF(A72="","",VLOOKUP(A72,'📋 Indicateurs'!$B$2:$P$23,5,0))</f>
        <v/>
      </c>
      <c r="G72" s="49" t="str">
        <f>IF(A72="","",VLOOKUP(A72,'📋 Indicateurs'!$B$2:$P$23,6,0))</f>
        <v/>
      </c>
      <c r="H72" s="52"/>
      <c r="I72" s="51"/>
      <c r="J72" s="49" t="str">
        <f>IF(OR(A72="",H72="",I72=""),"",IF(VLOOKUP(A72,'📋 Indicateurs'!$B$2:$P$23,15,0)="bas_bon",IF(I72&lt;=VLOOKUP(A72,'📋 Indicateurs'!$B$2:$P$23,13,0),"✅ Satisfaisant",IF(I72&gt;=VLOOKUP(A72,'📋 Indicateurs'!$B$2:$P$23,14,0),"🔴 Alerte","⚠️ Vigilance")),IF(I72&gt;=VLOOKUP(A72,'📋 Indicateurs'!$B$2:$P$23,13,0),"✅ Satisfaisant",IF(I72&lt;VLOOKUP(A72,'📋 Indicateurs'!$B$2:$P$23,14,0),"🔴 Alerte","⚠️ Vigilance"))))</f>
        <v/>
      </c>
      <c r="K72" s="49" t="str" cm="1">
        <f t="array" ref="K72">IF(OR(A72="",I72=""),"",IFERROR(IF(VLOOKUP(A72,'📋 Indicateurs'!$B$2:$P$23,15,0)="bas_bon",IF(I72&lt;INDEX('📝 Mesures'!$I$1:$I$201,MATCH(1,('📝 Mesures'!$A$1:$A$201=A72)*('📝 Mesures'!$H$1:$H$201&lt;H72)*(ROW('📝 Mesures'!$A$1:$A$201)&lt;&gt;ROW(A72)),0)),"✅ Amélioration",IF(I72&gt;INDEX('📝 Mesures'!$I$1:$I$201,MATCH(1,('📝 Mesures'!$A$1:$A$201=A72)*('📝 Mesures'!$H$1:$H$201&lt;H72)*(ROW('📝 Mesures'!$A$1:$A$201)&lt;&gt;ROW(A72)),0)),"⚠️ Dégradation","→ Stable")),IF(I72&gt;INDEX('📝 Mesures'!$I$1:$I$201,MATCH(1,('📝 Mesures'!$A$1:$A$201=A72)*('📝 Mesures'!$H$1:$H$201&lt;H72)*(ROW('📝 Mesures'!$A$1:$A$201)&lt;&gt;ROW(A72)),0)),"✅ Amélioration",IF(I72&lt;INDEX('📝 Mesures'!$I$1:$I$201,MATCH(1,('📝 Mesures'!$A$1:$A$201=A72)*('📝 Mesures'!$H$1:$H$201&lt;H72)*(ROW('📝 Mesures'!$A$1:$A$201)&lt;&gt;ROW(A72)),0)),"⚠️ Dégradation","→ Stable"))),"— Première mesure"))</f>
        <v/>
      </c>
    </row>
    <row r="73" spans="1:11" x14ac:dyDescent="0.2">
      <c r="A73" s="48"/>
      <c r="B73" s="49" t="str">
        <f>IF(A73="","",INDEX('📋 Indicateurs'!$A$2:$A$23,MATCH(A73,'📋 Indicateurs'!$B$2:$B$23,0)))</f>
        <v/>
      </c>
      <c r="C73" s="49" t="str">
        <f>IF(A73="","",VLOOKUP(A73,'📋 Indicateurs'!$B$2:$P$23,2,0))</f>
        <v/>
      </c>
      <c r="D73" s="50" t="str">
        <f>IF(A73="","",VLOOKUP(A73,'📋 Indicateurs'!$B$2:$P$23,3,0))</f>
        <v/>
      </c>
      <c r="E73" s="50" t="str">
        <f>IF(A73="","",VLOOKUP(A73,'📋 Indicateurs'!$B$2:$P$23,4,0))</f>
        <v/>
      </c>
      <c r="F73" s="49" t="str">
        <f>IF(A73="","",VLOOKUP(A73,'📋 Indicateurs'!$B$2:$P$23,5,0))</f>
        <v/>
      </c>
      <c r="G73" s="49" t="str">
        <f>IF(A73="","",VLOOKUP(A73,'📋 Indicateurs'!$B$2:$P$23,6,0))</f>
        <v/>
      </c>
      <c r="H73" s="52"/>
      <c r="I73" s="51"/>
      <c r="J73" s="49" t="str">
        <f>IF(OR(A73="",H73="",I73=""),"",IF(VLOOKUP(A73,'📋 Indicateurs'!$B$2:$P$23,15,0)="bas_bon",IF(I73&lt;=VLOOKUP(A73,'📋 Indicateurs'!$B$2:$P$23,13,0),"✅ Satisfaisant",IF(I73&gt;=VLOOKUP(A73,'📋 Indicateurs'!$B$2:$P$23,14,0),"🔴 Alerte","⚠️ Vigilance")),IF(I73&gt;=VLOOKUP(A73,'📋 Indicateurs'!$B$2:$P$23,13,0),"✅ Satisfaisant",IF(I73&lt;VLOOKUP(A73,'📋 Indicateurs'!$B$2:$P$23,14,0),"🔴 Alerte","⚠️ Vigilance"))))</f>
        <v/>
      </c>
      <c r="K73" s="49" t="str" cm="1">
        <f t="array" ref="K73">IF(OR(A73="",I73=""),"",IFERROR(IF(VLOOKUP(A73,'📋 Indicateurs'!$B$2:$P$23,15,0)="bas_bon",IF(I73&lt;INDEX('📝 Mesures'!$I$1:$I$201,MATCH(1,('📝 Mesures'!$A$1:$A$201=A73)*('📝 Mesures'!$H$1:$H$201&lt;H73)*(ROW('📝 Mesures'!$A$1:$A$201)&lt;&gt;ROW(A73)),0)),"✅ Amélioration",IF(I73&gt;INDEX('📝 Mesures'!$I$1:$I$201,MATCH(1,('📝 Mesures'!$A$1:$A$201=A73)*('📝 Mesures'!$H$1:$H$201&lt;H73)*(ROW('📝 Mesures'!$A$1:$A$201)&lt;&gt;ROW(A73)),0)),"⚠️ Dégradation","→ Stable")),IF(I73&gt;INDEX('📝 Mesures'!$I$1:$I$201,MATCH(1,('📝 Mesures'!$A$1:$A$201=A73)*('📝 Mesures'!$H$1:$H$201&lt;H73)*(ROW('📝 Mesures'!$A$1:$A$201)&lt;&gt;ROW(A73)),0)),"✅ Amélioration",IF(I73&lt;INDEX('📝 Mesures'!$I$1:$I$201,MATCH(1,('📝 Mesures'!$A$1:$A$201=A73)*('📝 Mesures'!$H$1:$H$201&lt;H73)*(ROW('📝 Mesures'!$A$1:$A$201)&lt;&gt;ROW(A73)),0)),"⚠️ Dégradation","→ Stable"))),"— Première mesure"))</f>
        <v/>
      </c>
    </row>
    <row r="74" spans="1:11" x14ac:dyDescent="0.2">
      <c r="A74" s="48"/>
      <c r="B74" s="49" t="str">
        <f>IF(A74="","",INDEX('📋 Indicateurs'!$A$2:$A$23,MATCH(A74,'📋 Indicateurs'!$B$2:$B$23,0)))</f>
        <v/>
      </c>
      <c r="C74" s="49" t="str">
        <f>IF(A74="","",VLOOKUP(A74,'📋 Indicateurs'!$B$2:$P$23,2,0))</f>
        <v/>
      </c>
      <c r="D74" s="50" t="str">
        <f>IF(A74="","",VLOOKUP(A74,'📋 Indicateurs'!$B$2:$P$23,3,0))</f>
        <v/>
      </c>
      <c r="E74" s="50" t="str">
        <f>IF(A74="","",VLOOKUP(A74,'📋 Indicateurs'!$B$2:$P$23,4,0))</f>
        <v/>
      </c>
      <c r="F74" s="49" t="str">
        <f>IF(A74="","",VLOOKUP(A74,'📋 Indicateurs'!$B$2:$P$23,5,0))</f>
        <v/>
      </c>
      <c r="G74" s="49" t="str">
        <f>IF(A74="","",VLOOKUP(A74,'📋 Indicateurs'!$B$2:$P$23,6,0))</f>
        <v/>
      </c>
      <c r="H74" s="52"/>
      <c r="I74" s="51"/>
      <c r="J74" s="49" t="str">
        <f>IF(OR(A74="",H74="",I74=""),"",IF(VLOOKUP(A74,'📋 Indicateurs'!$B$2:$P$23,15,0)="bas_bon",IF(I74&lt;=VLOOKUP(A74,'📋 Indicateurs'!$B$2:$P$23,13,0),"✅ Satisfaisant",IF(I74&gt;=VLOOKUP(A74,'📋 Indicateurs'!$B$2:$P$23,14,0),"🔴 Alerte","⚠️ Vigilance")),IF(I74&gt;=VLOOKUP(A74,'📋 Indicateurs'!$B$2:$P$23,13,0),"✅ Satisfaisant",IF(I74&lt;VLOOKUP(A74,'📋 Indicateurs'!$B$2:$P$23,14,0),"🔴 Alerte","⚠️ Vigilance"))))</f>
        <v/>
      </c>
      <c r="K74" s="49" t="str" cm="1">
        <f t="array" ref="K74">IF(OR(A74="",I74=""),"",IFERROR(IF(VLOOKUP(A74,'📋 Indicateurs'!$B$2:$P$23,15,0)="bas_bon",IF(I74&lt;INDEX('📝 Mesures'!$I$1:$I$201,MATCH(1,('📝 Mesures'!$A$1:$A$201=A74)*('📝 Mesures'!$H$1:$H$201&lt;H74)*(ROW('📝 Mesures'!$A$1:$A$201)&lt;&gt;ROW(A74)),0)),"✅ Amélioration",IF(I74&gt;INDEX('📝 Mesures'!$I$1:$I$201,MATCH(1,('📝 Mesures'!$A$1:$A$201=A74)*('📝 Mesures'!$H$1:$H$201&lt;H74)*(ROW('📝 Mesures'!$A$1:$A$201)&lt;&gt;ROW(A74)),0)),"⚠️ Dégradation","→ Stable")),IF(I74&gt;INDEX('📝 Mesures'!$I$1:$I$201,MATCH(1,('📝 Mesures'!$A$1:$A$201=A74)*('📝 Mesures'!$H$1:$H$201&lt;H74)*(ROW('📝 Mesures'!$A$1:$A$201)&lt;&gt;ROW(A74)),0)),"✅ Amélioration",IF(I74&lt;INDEX('📝 Mesures'!$I$1:$I$201,MATCH(1,('📝 Mesures'!$A$1:$A$201=A74)*('📝 Mesures'!$H$1:$H$201&lt;H74)*(ROW('📝 Mesures'!$A$1:$A$201)&lt;&gt;ROW(A74)),0)),"⚠️ Dégradation","→ Stable"))),"— Première mesure"))</f>
        <v/>
      </c>
    </row>
    <row r="75" spans="1:11" x14ac:dyDescent="0.2">
      <c r="A75" s="48"/>
      <c r="B75" s="49" t="str">
        <f>IF(A75="","",INDEX('📋 Indicateurs'!$A$2:$A$23,MATCH(A75,'📋 Indicateurs'!$B$2:$B$23,0)))</f>
        <v/>
      </c>
      <c r="C75" s="49" t="str">
        <f>IF(A75="","",VLOOKUP(A75,'📋 Indicateurs'!$B$2:$P$23,2,0))</f>
        <v/>
      </c>
      <c r="D75" s="50" t="str">
        <f>IF(A75="","",VLOOKUP(A75,'📋 Indicateurs'!$B$2:$P$23,3,0))</f>
        <v/>
      </c>
      <c r="E75" s="50" t="str">
        <f>IF(A75="","",VLOOKUP(A75,'📋 Indicateurs'!$B$2:$P$23,4,0))</f>
        <v/>
      </c>
      <c r="F75" s="49" t="str">
        <f>IF(A75="","",VLOOKUP(A75,'📋 Indicateurs'!$B$2:$P$23,5,0))</f>
        <v/>
      </c>
      <c r="G75" s="49" t="str">
        <f>IF(A75="","",VLOOKUP(A75,'📋 Indicateurs'!$B$2:$P$23,6,0))</f>
        <v/>
      </c>
      <c r="H75" s="52"/>
      <c r="I75" s="51"/>
      <c r="J75" s="49" t="str">
        <f>IF(OR(A75="",H75="",I75=""),"",IF(VLOOKUP(A75,'📋 Indicateurs'!$B$2:$P$23,15,0)="bas_bon",IF(I75&lt;=VLOOKUP(A75,'📋 Indicateurs'!$B$2:$P$23,13,0),"✅ Satisfaisant",IF(I75&gt;=VLOOKUP(A75,'📋 Indicateurs'!$B$2:$P$23,14,0),"🔴 Alerte","⚠️ Vigilance")),IF(I75&gt;=VLOOKUP(A75,'📋 Indicateurs'!$B$2:$P$23,13,0),"✅ Satisfaisant",IF(I75&lt;VLOOKUP(A75,'📋 Indicateurs'!$B$2:$P$23,14,0),"🔴 Alerte","⚠️ Vigilance"))))</f>
        <v/>
      </c>
      <c r="K75" s="49" t="str" cm="1">
        <f t="array" ref="K75">IF(OR(A75="",I75=""),"",IFERROR(IF(VLOOKUP(A75,'📋 Indicateurs'!$B$2:$P$23,15,0)="bas_bon",IF(I75&lt;INDEX('📝 Mesures'!$I$1:$I$201,MATCH(1,('📝 Mesures'!$A$1:$A$201=A75)*('📝 Mesures'!$H$1:$H$201&lt;H75)*(ROW('📝 Mesures'!$A$1:$A$201)&lt;&gt;ROW(A75)),0)),"✅ Amélioration",IF(I75&gt;INDEX('📝 Mesures'!$I$1:$I$201,MATCH(1,('📝 Mesures'!$A$1:$A$201=A75)*('📝 Mesures'!$H$1:$H$201&lt;H75)*(ROW('📝 Mesures'!$A$1:$A$201)&lt;&gt;ROW(A75)),0)),"⚠️ Dégradation","→ Stable")),IF(I75&gt;INDEX('📝 Mesures'!$I$1:$I$201,MATCH(1,('📝 Mesures'!$A$1:$A$201=A75)*('📝 Mesures'!$H$1:$H$201&lt;H75)*(ROW('📝 Mesures'!$A$1:$A$201)&lt;&gt;ROW(A75)),0)),"✅ Amélioration",IF(I75&lt;INDEX('📝 Mesures'!$I$1:$I$201,MATCH(1,('📝 Mesures'!$A$1:$A$201=A75)*('📝 Mesures'!$H$1:$H$201&lt;H75)*(ROW('📝 Mesures'!$A$1:$A$201)&lt;&gt;ROW(A75)),0)),"⚠️ Dégradation","→ Stable"))),"— Première mesure"))</f>
        <v/>
      </c>
    </row>
    <row r="76" spans="1:11" x14ac:dyDescent="0.2">
      <c r="A76" s="48"/>
      <c r="B76" s="49" t="str">
        <f>IF(A76="","",INDEX('📋 Indicateurs'!$A$2:$A$23,MATCH(A76,'📋 Indicateurs'!$B$2:$B$23,0)))</f>
        <v/>
      </c>
      <c r="C76" s="49" t="str">
        <f>IF(A76="","",VLOOKUP(A76,'📋 Indicateurs'!$B$2:$P$23,2,0))</f>
        <v/>
      </c>
      <c r="D76" s="50" t="str">
        <f>IF(A76="","",VLOOKUP(A76,'📋 Indicateurs'!$B$2:$P$23,3,0))</f>
        <v/>
      </c>
      <c r="E76" s="50" t="str">
        <f>IF(A76="","",VLOOKUP(A76,'📋 Indicateurs'!$B$2:$P$23,4,0))</f>
        <v/>
      </c>
      <c r="F76" s="49" t="str">
        <f>IF(A76="","",VLOOKUP(A76,'📋 Indicateurs'!$B$2:$P$23,5,0))</f>
        <v/>
      </c>
      <c r="G76" s="49" t="str">
        <f>IF(A76="","",VLOOKUP(A76,'📋 Indicateurs'!$B$2:$P$23,6,0))</f>
        <v/>
      </c>
      <c r="H76" s="52"/>
      <c r="I76" s="51"/>
      <c r="J76" s="49" t="str">
        <f>IF(OR(A76="",H76="",I76=""),"",IF(VLOOKUP(A76,'📋 Indicateurs'!$B$2:$P$23,15,0)="bas_bon",IF(I76&lt;=VLOOKUP(A76,'📋 Indicateurs'!$B$2:$P$23,13,0),"✅ Satisfaisant",IF(I76&gt;=VLOOKUP(A76,'📋 Indicateurs'!$B$2:$P$23,14,0),"🔴 Alerte","⚠️ Vigilance")),IF(I76&gt;=VLOOKUP(A76,'📋 Indicateurs'!$B$2:$P$23,13,0),"✅ Satisfaisant",IF(I76&lt;VLOOKUP(A76,'📋 Indicateurs'!$B$2:$P$23,14,0),"🔴 Alerte","⚠️ Vigilance"))))</f>
        <v/>
      </c>
      <c r="K76" s="49" t="str" cm="1">
        <f t="array" ref="K76">IF(OR(A76="",I76=""),"",IFERROR(IF(VLOOKUP(A76,'📋 Indicateurs'!$B$2:$P$23,15,0)="bas_bon",IF(I76&lt;INDEX('📝 Mesures'!$I$1:$I$201,MATCH(1,('📝 Mesures'!$A$1:$A$201=A76)*('📝 Mesures'!$H$1:$H$201&lt;H76)*(ROW('📝 Mesures'!$A$1:$A$201)&lt;&gt;ROW(A76)),0)),"✅ Amélioration",IF(I76&gt;INDEX('📝 Mesures'!$I$1:$I$201,MATCH(1,('📝 Mesures'!$A$1:$A$201=A76)*('📝 Mesures'!$H$1:$H$201&lt;H76)*(ROW('📝 Mesures'!$A$1:$A$201)&lt;&gt;ROW(A76)),0)),"⚠️ Dégradation","→ Stable")),IF(I76&gt;INDEX('📝 Mesures'!$I$1:$I$201,MATCH(1,('📝 Mesures'!$A$1:$A$201=A76)*('📝 Mesures'!$H$1:$H$201&lt;H76)*(ROW('📝 Mesures'!$A$1:$A$201)&lt;&gt;ROW(A76)),0)),"✅ Amélioration",IF(I76&lt;INDEX('📝 Mesures'!$I$1:$I$201,MATCH(1,('📝 Mesures'!$A$1:$A$201=A76)*('📝 Mesures'!$H$1:$H$201&lt;H76)*(ROW('📝 Mesures'!$A$1:$A$201)&lt;&gt;ROW(A76)),0)),"⚠️ Dégradation","→ Stable"))),"— Première mesure"))</f>
        <v/>
      </c>
    </row>
    <row r="77" spans="1:11" x14ac:dyDescent="0.2">
      <c r="A77" s="48"/>
      <c r="B77" s="49" t="str">
        <f>IF(A77="","",INDEX('📋 Indicateurs'!$A$2:$A$23,MATCH(A77,'📋 Indicateurs'!$B$2:$B$23,0)))</f>
        <v/>
      </c>
      <c r="C77" s="49" t="str">
        <f>IF(A77="","",VLOOKUP(A77,'📋 Indicateurs'!$B$2:$P$23,2,0))</f>
        <v/>
      </c>
      <c r="D77" s="50" t="str">
        <f>IF(A77="","",VLOOKUP(A77,'📋 Indicateurs'!$B$2:$P$23,3,0))</f>
        <v/>
      </c>
      <c r="E77" s="50" t="str">
        <f>IF(A77="","",VLOOKUP(A77,'📋 Indicateurs'!$B$2:$P$23,4,0))</f>
        <v/>
      </c>
      <c r="F77" s="49" t="str">
        <f>IF(A77="","",VLOOKUP(A77,'📋 Indicateurs'!$B$2:$P$23,5,0))</f>
        <v/>
      </c>
      <c r="G77" s="49" t="str">
        <f>IF(A77="","",VLOOKUP(A77,'📋 Indicateurs'!$B$2:$P$23,6,0))</f>
        <v/>
      </c>
      <c r="H77" s="52"/>
      <c r="I77" s="51"/>
      <c r="J77" s="49" t="str">
        <f>IF(OR(A77="",H77="",I77=""),"",IF(VLOOKUP(A77,'📋 Indicateurs'!$B$2:$P$23,15,0)="bas_bon",IF(I77&lt;=VLOOKUP(A77,'📋 Indicateurs'!$B$2:$P$23,13,0),"✅ Satisfaisant",IF(I77&gt;=VLOOKUP(A77,'📋 Indicateurs'!$B$2:$P$23,14,0),"🔴 Alerte","⚠️ Vigilance")),IF(I77&gt;=VLOOKUP(A77,'📋 Indicateurs'!$B$2:$P$23,13,0),"✅ Satisfaisant",IF(I77&lt;VLOOKUP(A77,'📋 Indicateurs'!$B$2:$P$23,14,0),"🔴 Alerte","⚠️ Vigilance"))))</f>
        <v/>
      </c>
      <c r="K77" s="49" t="str" cm="1">
        <f t="array" ref="K77">IF(OR(A77="",I77=""),"",IFERROR(IF(VLOOKUP(A77,'📋 Indicateurs'!$B$2:$P$23,15,0)="bas_bon",IF(I77&lt;INDEX('📝 Mesures'!$I$1:$I$201,MATCH(1,('📝 Mesures'!$A$1:$A$201=A77)*('📝 Mesures'!$H$1:$H$201&lt;H77)*(ROW('📝 Mesures'!$A$1:$A$201)&lt;&gt;ROW(A77)),0)),"✅ Amélioration",IF(I77&gt;INDEX('📝 Mesures'!$I$1:$I$201,MATCH(1,('📝 Mesures'!$A$1:$A$201=A77)*('📝 Mesures'!$H$1:$H$201&lt;H77)*(ROW('📝 Mesures'!$A$1:$A$201)&lt;&gt;ROW(A77)),0)),"⚠️ Dégradation","→ Stable")),IF(I77&gt;INDEX('📝 Mesures'!$I$1:$I$201,MATCH(1,('📝 Mesures'!$A$1:$A$201=A77)*('📝 Mesures'!$H$1:$H$201&lt;H77)*(ROW('📝 Mesures'!$A$1:$A$201)&lt;&gt;ROW(A77)),0)),"✅ Amélioration",IF(I77&lt;INDEX('📝 Mesures'!$I$1:$I$201,MATCH(1,('📝 Mesures'!$A$1:$A$201=A77)*('📝 Mesures'!$H$1:$H$201&lt;H77)*(ROW('📝 Mesures'!$A$1:$A$201)&lt;&gt;ROW(A77)),0)),"⚠️ Dégradation","→ Stable"))),"— Première mesure"))</f>
        <v/>
      </c>
    </row>
    <row r="78" spans="1:11" x14ac:dyDescent="0.2">
      <c r="A78" s="48"/>
      <c r="B78" s="49" t="str">
        <f>IF(A78="","",INDEX('📋 Indicateurs'!$A$2:$A$23,MATCH(A78,'📋 Indicateurs'!$B$2:$B$23,0)))</f>
        <v/>
      </c>
      <c r="C78" s="49" t="str">
        <f>IF(A78="","",VLOOKUP(A78,'📋 Indicateurs'!$B$2:$P$23,2,0))</f>
        <v/>
      </c>
      <c r="D78" s="50" t="str">
        <f>IF(A78="","",VLOOKUP(A78,'📋 Indicateurs'!$B$2:$P$23,3,0))</f>
        <v/>
      </c>
      <c r="E78" s="50" t="str">
        <f>IF(A78="","",VLOOKUP(A78,'📋 Indicateurs'!$B$2:$P$23,4,0))</f>
        <v/>
      </c>
      <c r="F78" s="49" t="str">
        <f>IF(A78="","",VLOOKUP(A78,'📋 Indicateurs'!$B$2:$P$23,5,0))</f>
        <v/>
      </c>
      <c r="G78" s="49" t="str">
        <f>IF(A78="","",VLOOKUP(A78,'📋 Indicateurs'!$B$2:$P$23,6,0))</f>
        <v/>
      </c>
      <c r="H78" s="52"/>
      <c r="I78" s="51"/>
      <c r="J78" s="49" t="str">
        <f>IF(OR(A78="",H78="",I78=""),"",IF(VLOOKUP(A78,'📋 Indicateurs'!$B$2:$P$23,15,0)="bas_bon",IF(I78&lt;=VLOOKUP(A78,'📋 Indicateurs'!$B$2:$P$23,13,0),"✅ Satisfaisant",IF(I78&gt;=VLOOKUP(A78,'📋 Indicateurs'!$B$2:$P$23,14,0),"🔴 Alerte","⚠️ Vigilance")),IF(I78&gt;=VLOOKUP(A78,'📋 Indicateurs'!$B$2:$P$23,13,0),"✅ Satisfaisant",IF(I78&lt;VLOOKUP(A78,'📋 Indicateurs'!$B$2:$P$23,14,0),"🔴 Alerte","⚠️ Vigilance"))))</f>
        <v/>
      </c>
      <c r="K78" s="49" t="str" cm="1">
        <f t="array" ref="K78">IF(OR(A78="",I78=""),"",IFERROR(IF(VLOOKUP(A78,'📋 Indicateurs'!$B$2:$P$23,15,0)="bas_bon",IF(I78&lt;INDEX('📝 Mesures'!$I$1:$I$201,MATCH(1,('📝 Mesures'!$A$1:$A$201=A78)*('📝 Mesures'!$H$1:$H$201&lt;H78)*(ROW('📝 Mesures'!$A$1:$A$201)&lt;&gt;ROW(A78)),0)),"✅ Amélioration",IF(I78&gt;INDEX('📝 Mesures'!$I$1:$I$201,MATCH(1,('📝 Mesures'!$A$1:$A$201=A78)*('📝 Mesures'!$H$1:$H$201&lt;H78)*(ROW('📝 Mesures'!$A$1:$A$201)&lt;&gt;ROW(A78)),0)),"⚠️ Dégradation","→ Stable")),IF(I78&gt;INDEX('📝 Mesures'!$I$1:$I$201,MATCH(1,('📝 Mesures'!$A$1:$A$201=A78)*('📝 Mesures'!$H$1:$H$201&lt;H78)*(ROW('📝 Mesures'!$A$1:$A$201)&lt;&gt;ROW(A78)),0)),"✅ Amélioration",IF(I78&lt;INDEX('📝 Mesures'!$I$1:$I$201,MATCH(1,('📝 Mesures'!$A$1:$A$201=A78)*('📝 Mesures'!$H$1:$H$201&lt;H78)*(ROW('📝 Mesures'!$A$1:$A$201)&lt;&gt;ROW(A78)),0)),"⚠️ Dégradation","→ Stable"))),"— Première mesure"))</f>
        <v/>
      </c>
    </row>
    <row r="79" spans="1:11" x14ac:dyDescent="0.2">
      <c r="A79" s="48"/>
      <c r="B79" s="49" t="str">
        <f>IF(A79="","",INDEX('📋 Indicateurs'!$A$2:$A$23,MATCH(A79,'📋 Indicateurs'!$B$2:$B$23,0)))</f>
        <v/>
      </c>
      <c r="C79" s="49" t="str">
        <f>IF(A79="","",VLOOKUP(A79,'📋 Indicateurs'!$B$2:$P$23,2,0))</f>
        <v/>
      </c>
      <c r="D79" s="50" t="str">
        <f>IF(A79="","",VLOOKUP(A79,'📋 Indicateurs'!$B$2:$P$23,3,0))</f>
        <v/>
      </c>
      <c r="E79" s="50" t="str">
        <f>IF(A79="","",VLOOKUP(A79,'📋 Indicateurs'!$B$2:$P$23,4,0))</f>
        <v/>
      </c>
      <c r="F79" s="49" t="str">
        <f>IF(A79="","",VLOOKUP(A79,'📋 Indicateurs'!$B$2:$P$23,5,0))</f>
        <v/>
      </c>
      <c r="G79" s="49" t="str">
        <f>IF(A79="","",VLOOKUP(A79,'📋 Indicateurs'!$B$2:$P$23,6,0))</f>
        <v/>
      </c>
      <c r="H79" s="52"/>
      <c r="I79" s="51"/>
      <c r="J79" s="49" t="str">
        <f>IF(OR(A79="",H79="",I79=""),"",IF(VLOOKUP(A79,'📋 Indicateurs'!$B$2:$P$23,15,0)="bas_bon",IF(I79&lt;=VLOOKUP(A79,'📋 Indicateurs'!$B$2:$P$23,13,0),"✅ Satisfaisant",IF(I79&gt;=VLOOKUP(A79,'📋 Indicateurs'!$B$2:$P$23,14,0),"🔴 Alerte","⚠️ Vigilance")),IF(I79&gt;=VLOOKUP(A79,'📋 Indicateurs'!$B$2:$P$23,13,0),"✅ Satisfaisant",IF(I79&lt;VLOOKUP(A79,'📋 Indicateurs'!$B$2:$P$23,14,0),"🔴 Alerte","⚠️ Vigilance"))))</f>
        <v/>
      </c>
      <c r="K79" s="49" t="str" cm="1">
        <f t="array" ref="K79">IF(OR(A79="",I79=""),"",IFERROR(IF(VLOOKUP(A79,'📋 Indicateurs'!$B$2:$P$23,15,0)="bas_bon",IF(I79&lt;INDEX('📝 Mesures'!$I$1:$I$201,MATCH(1,('📝 Mesures'!$A$1:$A$201=A79)*('📝 Mesures'!$H$1:$H$201&lt;H79)*(ROW('📝 Mesures'!$A$1:$A$201)&lt;&gt;ROW(A79)),0)),"✅ Amélioration",IF(I79&gt;INDEX('📝 Mesures'!$I$1:$I$201,MATCH(1,('📝 Mesures'!$A$1:$A$201=A79)*('📝 Mesures'!$H$1:$H$201&lt;H79)*(ROW('📝 Mesures'!$A$1:$A$201)&lt;&gt;ROW(A79)),0)),"⚠️ Dégradation","→ Stable")),IF(I79&gt;INDEX('📝 Mesures'!$I$1:$I$201,MATCH(1,('📝 Mesures'!$A$1:$A$201=A79)*('📝 Mesures'!$H$1:$H$201&lt;H79)*(ROW('📝 Mesures'!$A$1:$A$201)&lt;&gt;ROW(A79)),0)),"✅ Amélioration",IF(I79&lt;INDEX('📝 Mesures'!$I$1:$I$201,MATCH(1,('📝 Mesures'!$A$1:$A$201=A79)*('📝 Mesures'!$H$1:$H$201&lt;H79)*(ROW('📝 Mesures'!$A$1:$A$201)&lt;&gt;ROW(A79)),0)),"⚠️ Dégradation","→ Stable"))),"— Première mesure"))</f>
        <v/>
      </c>
    </row>
    <row r="80" spans="1:11" x14ac:dyDescent="0.2">
      <c r="A80" s="48"/>
      <c r="B80" s="49" t="str">
        <f>IF(A80="","",INDEX('📋 Indicateurs'!$A$2:$A$23,MATCH(A80,'📋 Indicateurs'!$B$2:$B$23,0)))</f>
        <v/>
      </c>
      <c r="C80" s="49" t="str">
        <f>IF(A80="","",VLOOKUP(A80,'📋 Indicateurs'!$B$2:$P$23,2,0))</f>
        <v/>
      </c>
      <c r="D80" s="50" t="str">
        <f>IF(A80="","",VLOOKUP(A80,'📋 Indicateurs'!$B$2:$P$23,3,0))</f>
        <v/>
      </c>
      <c r="E80" s="50" t="str">
        <f>IF(A80="","",VLOOKUP(A80,'📋 Indicateurs'!$B$2:$P$23,4,0))</f>
        <v/>
      </c>
      <c r="F80" s="49" t="str">
        <f>IF(A80="","",VLOOKUP(A80,'📋 Indicateurs'!$B$2:$P$23,5,0))</f>
        <v/>
      </c>
      <c r="G80" s="49" t="str">
        <f>IF(A80="","",VLOOKUP(A80,'📋 Indicateurs'!$B$2:$P$23,6,0))</f>
        <v/>
      </c>
      <c r="H80" s="52"/>
      <c r="I80" s="51"/>
      <c r="J80" s="49" t="str">
        <f>IF(OR(A80="",H80="",I80=""),"",IF(VLOOKUP(A80,'📋 Indicateurs'!$B$2:$P$23,15,0)="bas_bon",IF(I80&lt;=VLOOKUP(A80,'📋 Indicateurs'!$B$2:$P$23,13,0),"✅ Satisfaisant",IF(I80&gt;=VLOOKUP(A80,'📋 Indicateurs'!$B$2:$P$23,14,0),"🔴 Alerte","⚠️ Vigilance")),IF(I80&gt;=VLOOKUP(A80,'📋 Indicateurs'!$B$2:$P$23,13,0),"✅ Satisfaisant",IF(I80&lt;VLOOKUP(A80,'📋 Indicateurs'!$B$2:$P$23,14,0),"🔴 Alerte","⚠️ Vigilance"))))</f>
        <v/>
      </c>
      <c r="K80" s="49" t="str" cm="1">
        <f t="array" ref="K80">IF(OR(A80="",I80=""),"",IFERROR(IF(VLOOKUP(A80,'📋 Indicateurs'!$B$2:$P$23,15,0)="bas_bon",IF(I80&lt;INDEX('📝 Mesures'!$I$1:$I$201,MATCH(1,('📝 Mesures'!$A$1:$A$201=A80)*('📝 Mesures'!$H$1:$H$201&lt;H80)*(ROW('📝 Mesures'!$A$1:$A$201)&lt;&gt;ROW(A80)),0)),"✅ Amélioration",IF(I80&gt;INDEX('📝 Mesures'!$I$1:$I$201,MATCH(1,('📝 Mesures'!$A$1:$A$201=A80)*('📝 Mesures'!$H$1:$H$201&lt;H80)*(ROW('📝 Mesures'!$A$1:$A$201)&lt;&gt;ROW(A80)),0)),"⚠️ Dégradation","→ Stable")),IF(I80&gt;INDEX('📝 Mesures'!$I$1:$I$201,MATCH(1,('📝 Mesures'!$A$1:$A$201=A80)*('📝 Mesures'!$H$1:$H$201&lt;H80)*(ROW('📝 Mesures'!$A$1:$A$201)&lt;&gt;ROW(A80)),0)),"✅ Amélioration",IF(I80&lt;INDEX('📝 Mesures'!$I$1:$I$201,MATCH(1,('📝 Mesures'!$A$1:$A$201=A80)*('📝 Mesures'!$H$1:$H$201&lt;H80)*(ROW('📝 Mesures'!$A$1:$A$201)&lt;&gt;ROW(A80)),0)),"⚠️ Dégradation","→ Stable"))),"— Première mesure"))</f>
        <v/>
      </c>
    </row>
    <row r="81" spans="1:11" x14ac:dyDescent="0.2">
      <c r="A81" s="48"/>
      <c r="B81" s="49" t="str">
        <f>IF(A81="","",INDEX('📋 Indicateurs'!$A$2:$A$23,MATCH(A81,'📋 Indicateurs'!$B$2:$B$23,0)))</f>
        <v/>
      </c>
      <c r="C81" s="49" t="str">
        <f>IF(A81="","",VLOOKUP(A81,'📋 Indicateurs'!$B$2:$P$23,2,0))</f>
        <v/>
      </c>
      <c r="D81" s="50" t="str">
        <f>IF(A81="","",VLOOKUP(A81,'📋 Indicateurs'!$B$2:$P$23,3,0))</f>
        <v/>
      </c>
      <c r="E81" s="50" t="str">
        <f>IF(A81="","",VLOOKUP(A81,'📋 Indicateurs'!$B$2:$P$23,4,0))</f>
        <v/>
      </c>
      <c r="F81" s="49" t="str">
        <f>IF(A81="","",VLOOKUP(A81,'📋 Indicateurs'!$B$2:$P$23,5,0))</f>
        <v/>
      </c>
      <c r="G81" s="49" t="str">
        <f>IF(A81="","",VLOOKUP(A81,'📋 Indicateurs'!$B$2:$P$23,6,0))</f>
        <v/>
      </c>
      <c r="H81" s="52"/>
      <c r="I81" s="51"/>
      <c r="J81" s="49" t="str">
        <f>IF(OR(A81="",H81="",I81=""),"",IF(VLOOKUP(A81,'📋 Indicateurs'!$B$2:$P$23,15,0)="bas_bon",IF(I81&lt;=VLOOKUP(A81,'📋 Indicateurs'!$B$2:$P$23,13,0),"✅ Satisfaisant",IF(I81&gt;=VLOOKUP(A81,'📋 Indicateurs'!$B$2:$P$23,14,0),"🔴 Alerte","⚠️ Vigilance")),IF(I81&gt;=VLOOKUP(A81,'📋 Indicateurs'!$B$2:$P$23,13,0),"✅ Satisfaisant",IF(I81&lt;VLOOKUP(A81,'📋 Indicateurs'!$B$2:$P$23,14,0),"🔴 Alerte","⚠️ Vigilance"))))</f>
        <v/>
      </c>
      <c r="K81" s="49" t="str" cm="1">
        <f t="array" ref="K81">IF(OR(A81="",I81=""),"",IFERROR(IF(VLOOKUP(A81,'📋 Indicateurs'!$B$2:$P$23,15,0)="bas_bon",IF(I81&lt;INDEX('📝 Mesures'!$I$1:$I$201,MATCH(1,('📝 Mesures'!$A$1:$A$201=A81)*('📝 Mesures'!$H$1:$H$201&lt;H81)*(ROW('📝 Mesures'!$A$1:$A$201)&lt;&gt;ROW(A81)),0)),"✅ Amélioration",IF(I81&gt;INDEX('📝 Mesures'!$I$1:$I$201,MATCH(1,('📝 Mesures'!$A$1:$A$201=A81)*('📝 Mesures'!$H$1:$H$201&lt;H81)*(ROW('📝 Mesures'!$A$1:$A$201)&lt;&gt;ROW(A81)),0)),"⚠️ Dégradation","→ Stable")),IF(I81&gt;INDEX('📝 Mesures'!$I$1:$I$201,MATCH(1,('📝 Mesures'!$A$1:$A$201=A81)*('📝 Mesures'!$H$1:$H$201&lt;H81)*(ROW('📝 Mesures'!$A$1:$A$201)&lt;&gt;ROW(A81)),0)),"✅ Amélioration",IF(I81&lt;INDEX('📝 Mesures'!$I$1:$I$201,MATCH(1,('📝 Mesures'!$A$1:$A$201=A81)*('📝 Mesures'!$H$1:$H$201&lt;H81)*(ROW('📝 Mesures'!$A$1:$A$201)&lt;&gt;ROW(A81)),0)),"⚠️ Dégradation","→ Stable"))),"— Première mesure"))</f>
        <v/>
      </c>
    </row>
    <row r="82" spans="1:11" x14ac:dyDescent="0.2">
      <c r="A82" s="48"/>
      <c r="B82" s="49" t="str">
        <f>IF(A82="","",INDEX('📋 Indicateurs'!$A$2:$A$23,MATCH(A82,'📋 Indicateurs'!$B$2:$B$23,0)))</f>
        <v/>
      </c>
      <c r="C82" s="49" t="str">
        <f>IF(A82="","",VLOOKUP(A82,'📋 Indicateurs'!$B$2:$P$23,2,0))</f>
        <v/>
      </c>
      <c r="D82" s="50" t="str">
        <f>IF(A82="","",VLOOKUP(A82,'📋 Indicateurs'!$B$2:$P$23,3,0))</f>
        <v/>
      </c>
      <c r="E82" s="50" t="str">
        <f>IF(A82="","",VLOOKUP(A82,'📋 Indicateurs'!$B$2:$P$23,4,0))</f>
        <v/>
      </c>
      <c r="F82" s="49" t="str">
        <f>IF(A82="","",VLOOKUP(A82,'📋 Indicateurs'!$B$2:$P$23,5,0))</f>
        <v/>
      </c>
      <c r="G82" s="49" t="str">
        <f>IF(A82="","",VLOOKUP(A82,'📋 Indicateurs'!$B$2:$P$23,6,0))</f>
        <v/>
      </c>
      <c r="H82" s="52"/>
      <c r="I82" s="51"/>
      <c r="J82" s="49" t="str">
        <f>IF(OR(A82="",H82="",I82=""),"",IF(VLOOKUP(A82,'📋 Indicateurs'!$B$2:$P$23,15,0)="bas_bon",IF(I82&lt;=VLOOKUP(A82,'📋 Indicateurs'!$B$2:$P$23,13,0),"✅ Satisfaisant",IF(I82&gt;=VLOOKUP(A82,'📋 Indicateurs'!$B$2:$P$23,14,0),"🔴 Alerte","⚠️ Vigilance")),IF(I82&gt;=VLOOKUP(A82,'📋 Indicateurs'!$B$2:$P$23,13,0),"✅ Satisfaisant",IF(I82&lt;VLOOKUP(A82,'📋 Indicateurs'!$B$2:$P$23,14,0),"🔴 Alerte","⚠️ Vigilance"))))</f>
        <v/>
      </c>
      <c r="K82" s="49" t="str" cm="1">
        <f t="array" ref="K82">IF(OR(A82="",I82=""),"",IFERROR(IF(VLOOKUP(A82,'📋 Indicateurs'!$B$2:$P$23,15,0)="bas_bon",IF(I82&lt;INDEX('📝 Mesures'!$I$1:$I$201,MATCH(1,('📝 Mesures'!$A$1:$A$201=A82)*('📝 Mesures'!$H$1:$H$201&lt;H82)*(ROW('📝 Mesures'!$A$1:$A$201)&lt;&gt;ROW(A82)),0)),"✅ Amélioration",IF(I82&gt;INDEX('📝 Mesures'!$I$1:$I$201,MATCH(1,('📝 Mesures'!$A$1:$A$201=A82)*('📝 Mesures'!$H$1:$H$201&lt;H82)*(ROW('📝 Mesures'!$A$1:$A$201)&lt;&gt;ROW(A82)),0)),"⚠️ Dégradation","→ Stable")),IF(I82&gt;INDEX('📝 Mesures'!$I$1:$I$201,MATCH(1,('📝 Mesures'!$A$1:$A$201=A82)*('📝 Mesures'!$H$1:$H$201&lt;H82)*(ROW('📝 Mesures'!$A$1:$A$201)&lt;&gt;ROW(A82)),0)),"✅ Amélioration",IF(I82&lt;INDEX('📝 Mesures'!$I$1:$I$201,MATCH(1,('📝 Mesures'!$A$1:$A$201=A82)*('📝 Mesures'!$H$1:$H$201&lt;H82)*(ROW('📝 Mesures'!$A$1:$A$201)&lt;&gt;ROW(A82)),0)),"⚠️ Dégradation","→ Stable"))),"— Première mesure"))</f>
        <v/>
      </c>
    </row>
    <row r="83" spans="1:11" x14ac:dyDescent="0.2">
      <c r="A83" s="48"/>
      <c r="B83" s="49" t="str">
        <f>IF(A83="","",INDEX('📋 Indicateurs'!$A$2:$A$23,MATCH(A83,'📋 Indicateurs'!$B$2:$B$23,0)))</f>
        <v/>
      </c>
      <c r="C83" s="49" t="str">
        <f>IF(A83="","",VLOOKUP(A83,'📋 Indicateurs'!$B$2:$P$23,2,0))</f>
        <v/>
      </c>
      <c r="D83" s="50" t="str">
        <f>IF(A83="","",VLOOKUP(A83,'📋 Indicateurs'!$B$2:$P$23,3,0))</f>
        <v/>
      </c>
      <c r="E83" s="50" t="str">
        <f>IF(A83="","",VLOOKUP(A83,'📋 Indicateurs'!$B$2:$P$23,4,0))</f>
        <v/>
      </c>
      <c r="F83" s="49" t="str">
        <f>IF(A83="","",VLOOKUP(A83,'📋 Indicateurs'!$B$2:$P$23,5,0))</f>
        <v/>
      </c>
      <c r="G83" s="49" t="str">
        <f>IF(A83="","",VLOOKUP(A83,'📋 Indicateurs'!$B$2:$P$23,6,0))</f>
        <v/>
      </c>
      <c r="H83" s="52"/>
      <c r="I83" s="51"/>
      <c r="J83" s="49" t="str">
        <f>IF(OR(A83="",H83="",I83=""),"",IF(VLOOKUP(A83,'📋 Indicateurs'!$B$2:$P$23,15,0)="bas_bon",IF(I83&lt;=VLOOKUP(A83,'📋 Indicateurs'!$B$2:$P$23,13,0),"✅ Satisfaisant",IF(I83&gt;=VLOOKUP(A83,'📋 Indicateurs'!$B$2:$P$23,14,0),"🔴 Alerte","⚠️ Vigilance")),IF(I83&gt;=VLOOKUP(A83,'📋 Indicateurs'!$B$2:$P$23,13,0),"✅ Satisfaisant",IF(I83&lt;VLOOKUP(A83,'📋 Indicateurs'!$B$2:$P$23,14,0),"🔴 Alerte","⚠️ Vigilance"))))</f>
        <v/>
      </c>
      <c r="K83" s="49" t="str" cm="1">
        <f t="array" ref="K83">IF(OR(A83="",I83=""),"",IFERROR(IF(VLOOKUP(A83,'📋 Indicateurs'!$B$2:$P$23,15,0)="bas_bon",IF(I83&lt;INDEX('📝 Mesures'!$I$1:$I$201,MATCH(1,('📝 Mesures'!$A$1:$A$201=A83)*('📝 Mesures'!$H$1:$H$201&lt;H83)*(ROW('📝 Mesures'!$A$1:$A$201)&lt;&gt;ROW(A83)),0)),"✅ Amélioration",IF(I83&gt;INDEX('📝 Mesures'!$I$1:$I$201,MATCH(1,('📝 Mesures'!$A$1:$A$201=A83)*('📝 Mesures'!$H$1:$H$201&lt;H83)*(ROW('📝 Mesures'!$A$1:$A$201)&lt;&gt;ROW(A83)),0)),"⚠️ Dégradation","→ Stable")),IF(I83&gt;INDEX('📝 Mesures'!$I$1:$I$201,MATCH(1,('📝 Mesures'!$A$1:$A$201=A83)*('📝 Mesures'!$H$1:$H$201&lt;H83)*(ROW('📝 Mesures'!$A$1:$A$201)&lt;&gt;ROW(A83)),0)),"✅ Amélioration",IF(I83&lt;INDEX('📝 Mesures'!$I$1:$I$201,MATCH(1,('📝 Mesures'!$A$1:$A$201=A83)*('📝 Mesures'!$H$1:$H$201&lt;H83)*(ROW('📝 Mesures'!$A$1:$A$201)&lt;&gt;ROW(A83)),0)),"⚠️ Dégradation","→ Stable"))),"— Première mesure"))</f>
        <v/>
      </c>
    </row>
    <row r="84" spans="1:11" x14ac:dyDescent="0.2">
      <c r="A84" s="48"/>
      <c r="B84" s="49" t="str">
        <f>IF(A84="","",INDEX('📋 Indicateurs'!$A$2:$A$23,MATCH(A84,'📋 Indicateurs'!$B$2:$B$23,0)))</f>
        <v/>
      </c>
      <c r="C84" s="49" t="str">
        <f>IF(A84="","",VLOOKUP(A84,'📋 Indicateurs'!$B$2:$P$23,2,0))</f>
        <v/>
      </c>
      <c r="D84" s="50" t="str">
        <f>IF(A84="","",VLOOKUP(A84,'📋 Indicateurs'!$B$2:$P$23,3,0))</f>
        <v/>
      </c>
      <c r="E84" s="50" t="str">
        <f>IF(A84="","",VLOOKUP(A84,'📋 Indicateurs'!$B$2:$P$23,4,0))</f>
        <v/>
      </c>
      <c r="F84" s="49" t="str">
        <f>IF(A84="","",VLOOKUP(A84,'📋 Indicateurs'!$B$2:$P$23,5,0))</f>
        <v/>
      </c>
      <c r="G84" s="49" t="str">
        <f>IF(A84="","",VLOOKUP(A84,'📋 Indicateurs'!$B$2:$P$23,6,0))</f>
        <v/>
      </c>
      <c r="H84" s="52"/>
      <c r="I84" s="51"/>
      <c r="J84" s="49" t="str">
        <f>IF(OR(A84="",H84="",I84=""),"",IF(VLOOKUP(A84,'📋 Indicateurs'!$B$2:$P$23,15,0)="bas_bon",IF(I84&lt;=VLOOKUP(A84,'📋 Indicateurs'!$B$2:$P$23,13,0),"✅ Satisfaisant",IF(I84&gt;=VLOOKUP(A84,'📋 Indicateurs'!$B$2:$P$23,14,0),"🔴 Alerte","⚠️ Vigilance")),IF(I84&gt;=VLOOKUP(A84,'📋 Indicateurs'!$B$2:$P$23,13,0),"✅ Satisfaisant",IF(I84&lt;VLOOKUP(A84,'📋 Indicateurs'!$B$2:$P$23,14,0),"🔴 Alerte","⚠️ Vigilance"))))</f>
        <v/>
      </c>
      <c r="K84" s="49" t="str" cm="1">
        <f t="array" ref="K84">IF(OR(A84="",I84=""),"",IFERROR(IF(VLOOKUP(A84,'📋 Indicateurs'!$B$2:$P$23,15,0)="bas_bon",IF(I84&lt;INDEX('📝 Mesures'!$I$1:$I$201,MATCH(1,('📝 Mesures'!$A$1:$A$201=A84)*('📝 Mesures'!$H$1:$H$201&lt;H84)*(ROW('📝 Mesures'!$A$1:$A$201)&lt;&gt;ROW(A84)),0)),"✅ Amélioration",IF(I84&gt;INDEX('📝 Mesures'!$I$1:$I$201,MATCH(1,('📝 Mesures'!$A$1:$A$201=A84)*('📝 Mesures'!$H$1:$H$201&lt;H84)*(ROW('📝 Mesures'!$A$1:$A$201)&lt;&gt;ROW(A84)),0)),"⚠️ Dégradation","→ Stable")),IF(I84&gt;INDEX('📝 Mesures'!$I$1:$I$201,MATCH(1,('📝 Mesures'!$A$1:$A$201=A84)*('📝 Mesures'!$H$1:$H$201&lt;H84)*(ROW('📝 Mesures'!$A$1:$A$201)&lt;&gt;ROW(A84)),0)),"✅ Amélioration",IF(I84&lt;INDEX('📝 Mesures'!$I$1:$I$201,MATCH(1,('📝 Mesures'!$A$1:$A$201=A84)*('📝 Mesures'!$H$1:$H$201&lt;H84)*(ROW('📝 Mesures'!$A$1:$A$201)&lt;&gt;ROW(A84)),0)),"⚠️ Dégradation","→ Stable"))),"— Première mesure"))</f>
        <v/>
      </c>
    </row>
    <row r="85" spans="1:11" x14ac:dyDescent="0.2">
      <c r="A85" s="48"/>
      <c r="B85" s="49" t="str">
        <f>IF(A85="","",INDEX('📋 Indicateurs'!$A$2:$A$23,MATCH(A85,'📋 Indicateurs'!$B$2:$B$23,0)))</f>
        <v/>
      </c>
      <c r="C85" s="49" t="str">
        <f>IF(A85="","",VLOOKUP(A85,'📋 Indicateurs'!$B$2:$P$23,2,0))</f>
        <v/>
      </c>
      <c r="D85" s="50" t="str">
        <f>IF(A85="","",VLOOKUP(A85,'📋 Indicateurs'!$B$2:$P$23,3,0))</f>
        <v/>
      </c>
      <c r="E85" s="50" t="str">
        <f>IF(A85="","",VLOOKUP(A85,'📋 Indicateurs'!$B$2:$P$23,4,0))</f>
        <v/>
      </c>
      <c r="F85" s="49" t="str">
        <f>IF(A85="","",VLOOKUP(A85,'📋 Indicateurs'!$B$2:$P$23,5,0))</f>
        <v/>
      </c>
      <c r="G85" s="49" t="str">
        <f>IF(A85="","",VLOOKUP(A85,'📋 Indicateurs'!$B$2:$P$23,6,0))</f>
        <v/>
      </c>
      <c r="H85" s="52"/>
      <c r="I85" s="51"/>
      <c r="J85" s="49" t="str">
        <f>IF(OR(A85="",H85="",I85=""),"",IF(VLOOKUP(A85,'📋 Indicateurs'!$B$2:$P$23,15,0)="bas_bon",IF(I85&lt;=VLOOKUP(A85,'📋 Indicateurs'!$B$2:$P$23,13,0),"✅ Satisfaisant",IF(I85&gt;=VLOOKUP(A85,'📋 Indicateurs'!$B$2:$P$23,14,0),"🔴 Alerte","⚠️ Vigilance")),IF(I85&gt;=VLOOKUP(A85,'📋 Indicateurs'!$B$2:$P$23,13,0),"✅ Satisfaisant",IF(I85&lt;VLOOKUP(A85,'📋 Indicateurs'!$B$2:$P$23,14,0),"🔴 Alerte","⚠️ Vigilance"))))</f>
        <v/>
      </c>
      <c r="K85" s="49" t="str" cm="1">
        <f t="array" ref="K85">IF(OR(A85="",I85=""),"",IFERROR(IF(VLOOKUP(A85,'📋 Indicateurs'!$B$2:$P$23,15,0)="bas_bon",IF(I85&lt;INDEX('📝 Mesures'!$I$1:$I$201,MATCH(1,('📝 Mesures'!$A$1:$A$201=A85)*('📝 Mesures'!$H$1:$H$201&lt;H85)*(ROW('📝 Mesures'!$A$1:$A$201)&lt;&gt;ROW(A85)),0)),"✅ Amélioration",IF(I85&gt;INDEX('📝 Mesures'!$I$1:$I$201,MATCH(1,('📝 Mesures'!$A$1:$A$201=A85)*('📝 Mesures'!$H$1:$H$201&lt;H85)*(ROW('📝 Mesures'!$A$1:$A$201)&lt;&gt;ROW(A85)),0)),"⚠️ Dégradation","→ Stable")),IF(I85&gt;INDEX('📝 Mesures'!$I$1:$I$201,MATCH(1,('📝 Mesures'!$A$1:$A$201=A85)*('📝 Mesures'!$H$1:$H$201&lt;H85)*(ROW('📝 Mesures'!$A$1:$A$201)&lt;&gt;ROW(A85)),0)),"✅ Amélioration",IF(I85&lt;INDEX('📝 Mesures'!$I$1:$I$201,MATCH(1,('📝 Mesures'!$A$1:$A$201=A85)*('📝 Mesures'!$H$1:$H$201&lt;H85)*(ROW('📝 Mesures'!$A$1:$A$201)&lt;&gt;ROW(A85)),0)),"⚠️ Dégradation","→ Stable"))),"— Première mesure"))</f>
        <v/>
      </c>
    </row>
    <row r="86" spans="1:11" x14ac:dyDescent="0.2">
      <c r="A86" s="48"/>
      <c r="B86" s="49" t="str">
        <f>IF(A86="","",INDEX('📋 Indicateurs'!$A$2:$A$23,MATCH(A86,'📋 Indicateurs'!$B$2:$B$23,0)))</f>
        <v/>
      </c>
      <c r="C86" s="49" t="str">
        <f>IF(A86="","",VLOOKUP(A86,'📋 Indicateurs'!$B$2:$P$23,2,0))</f>
        <v/>
      </c>
      <c r="D86" s="50" t="str">
        <f>IF(A86="","",VLOOKUP(A86,'📋 Indicateurs'!$B$2:$P$23,3,0))</f>
        <v/>
      </c>
      <c r="E86" s="50" t="str">
        <f>IF(A86="","",VLOOKUP(A86,'📋 Indicateurs'!$B$2:$P$23,4,0))</f>
        <v/>
      </c>
      <c r="F86" s="49" t="str">
        <f>IF(A86="","",VLOOKUP(A86,'📋 Indicateurs'!$B$2:$P$23,5,0))</f>
        <v/>
      </c>
      <c r="G86" s="49" t="str">
        <f>IF(A86="","",VLOOKUP(A86,'📋 Indicateurs'!$B$2:$P$23,6,0))</f>
        <v/>
      </c>
      <c r="H86" s="52"/>
      <c r="I86" s="51"/>
      <c r="J86" s="49" t="str">
        <f>IF(OR(A86="",H86="",I86=""),"",IF(VLOOKUP(A86,'📋 Indicateurs'!$B$2:$P$23,15,0)="bas_bon",IF(I86&lt;=VLOOKUP(A86,'📋 Indicateurs'!$B$2:$P$23,13,0),"✅ Satisfaisant",IF(I86&gt;=VLOOKUP(A86,'📋 Indicateurs'!$B$2:$P$23,14,0),"🔴 Alerte","⚠️ Vigilance")),IF(I86&gt;=VLOOKUP(A86,'📋 Indicateurs'!$B$2:$P$23,13,0),"✅ Satisfaisant",IF(I86&lt;VLOOKUP(A86,'📋 Indicateurs'!$B$2:$P$23,14,0),"🔴 Alerte","⚠️ Vigilance"))))</f>
        <v/>
      </c>
      <c r="K86" s="49" t="str" cm="1">
        <f t="array" ref="K86">IF(OR(A86="",I86=""),"",IFERROR(IF(VLOOKUP(A86,'📋 Indicateurs'!$B$2:$P$23,15,0)="bas_bon",IF(I86&lt;INDEX('📝 Mesures'!$I$1:$I$201,MATCH(1,('📝 Mesures'!$A$1:$A$201=A86)*('📝 Mesures'!$H$1:$H$201&lt;H86)*(ROW('📝 Mesures'!$A$1:$A$201)&lt;&gt;ROW(A86)),0)),"✅ Amélioration",IF(I86&gt;INDEX('📝 Mesures'!$I$1:$I$201,MATCH(1,('📝 Mesures'!$A$1:$A$201=A86)*('📝 Mesures'!$H$1:$H$201&lt;H86)*(ROW('📝 Mesures'!$A$1:$A$201)&lt;&gt;ROW(A86)),0)),"⚠️ Dégradation","→ Stable")),IF(I86&gt;INDEX('📝 Mesures'!$I$1:$I$201,MATCH(1,('📝 Mesures'!$A$1:$A$201=A86)*('📝 Mesures'!$H$1:$H$201&lt;H86)*(ROW('📝 Mesures'!$A$1:$A$201)&lt;&gt;ROW(A86)),0)),"✅ Amélioration",IF(I86&lt;INDEX('📝 Mesures'!$I$1:$I$201,MATCH(1,('📝 Mesures'!$A$1:$A$201=A86)*('📝 Mesures'!$H$1:$H$201&lt;H86)*(ROW('📝 Mesures'!$A$1:$A$201)&lt;&gt;ROW(A86)),0)),"⚠️ Dégradation","→ Stable"))),"— Première mesure"))</f>
        <v/>
      </c>
    </row>
    <row r="87" spans="1:11" x14ac:dyDescent="0.2">
      <c r="A87" s="48"/>
      <c r="B87" s="49" t="str">
        <f>IF(A87="","",INDEX('📋 Indicateurs'!$A$2:$A$23,MATCH(A87,'📋 Indicateurs'!$B$2:$B$23,0)))</f>
        <v/>
      </c>
      <c r="C87" s="49" t="str">
        <f>IF(A87="","",VLOOKUP(A87,'📋 Indicateurs'!$B$2:$P$23,2,0))</f>
        <v/>
      </c>
      <c r="D87" s="50" t="str">
        <f>IF(A87="","",VLOOKUP(A87,'📋 Indicateurs'!$B$2:$P$23,3,0))</f>
        <v/>
      </c>
      <c r="E87" s="50" t="str">
        <f>IF(A87="","",VLOOKUP(A87,'📋 Indicateurs'!$B$2:$P$23,4,0))</f>
        <v/>
      </c>
      <c r="F87" s="49" t="str">
        <f>IF(A87="","",VLOOKUP(A87,'📋 Indicateurs'!$B$2:$P$23,5,0))</f>
        <v/>
      </c>
      <c r="G87" s="49" t="str">
        <f>IF(A87="","",VLOOKUP(A87,'📋 Indicateurs'!$B$2:$P$23,6,0))</f>
        <v/>
      </c>
      <c r="H87" s="52"/>
      <c r="I87" s="51"/>
      <c r="J87" s="49" t="str">
        <f>IF(OR(A87="",H87="",I87=""),"",IF(VLOOKUP(A87,'📋 Indicateurs'!$B$2:$P$23,15,0)="bas_bon",IF(I87&lt;=VLOOKUP(A87,'📋 Indicateurs'!$B$2:$P$23,13,0),"✅ Satisfaisant",IF(I87&gt;=VLOOKUP(A87,'📋 Indicateurs'!$B$2:$P$23,14,0),"🔴 Alerte","⚠️ Vigilance")),IF(I87&gt;=VLOOKUP(A87,'📋 Indicateurs'!$B$2:$P$23,13,0),"✅ Satisfaisant",IF(I87&lt;VLOOKUP(A87,'📋 Indicateurs'!$B$2:$P$23,14,0),"🔴 Alerte","⚠️ Vigilance"))))</f>
        <v/>
      </c>
      <c r="K87" s="49" t="str" cm="1">
        <f t="array" ref="K87">IF(OR(A87="",I87=""),"",IFERROR(IF(VLOOKUP(A87,'📋 Indicateurs'!$B$2:$P$23,15,0)="bas_bon",IF(I87&lt;INDEX('📝 Mesures'!$I$1:$I$201,MATCH(1,('📝 Mesures'!$A$1:$A$201=A87)*('📝 Mesures'!$H$1:$H$201&lt;H87)*(ROW('📝 Mesures'!$A$1:$A$201)&lt;&gt;ROW(A87)),0)),"✅ Amélioration",IF(I87&gt;INDEX('📝 Mesures'!$I$1:$I$201,MATCH(1,('📝 Mesures'!$A$1:$A$201=A87)*('📝 Mesures'!$H$1:$H$201&lt;H87)*(ROW('📝 Mesures'!$A$1:$A$201)&lt;&gt;ROW(A87)),0)),"⚠️ Dégradation","→ Stable")),IF(I87&gt;INDEX('📝 Mesures'!$I$1:$I$201,MATCH(1,('📝 Mesures'!$A$1:$A$201=A87)*('📝 Mesures'!$H$1:$H$201&lt;H87)*(ROW('📝 Mesures'!$A$1:$A$201)&lt;&gt;ROW(A87)),0)),"✅ Amélioration",IF(I87&lt;INDEX('📝 Mesures'!$I$1:$I$201,MATCH(1,('📝 Mesures'!$A$1:$A$201=A87)*('📝 Mesures'!$H$1:$H$201&lt;H87)*(ROW('📝 Mesures'!$A$1:$A$201)&lt;&gt;ROW(A87)),0)),"⚠️ Dégradation","→ Stable"))),"— Première mesure"))</f>
        <v/>
      </c>
    </row>
    <row r="88" spans="1:11" x14ac:dyDescent="0.2">
      <c r="A88" s="48"/>
      <c r="B88" s="49" t="str">
        <f>IF(A88="","",INDEX('📋 Indicateurs'!$A$2:$A$23,MATCH(A88,'📋 Indicateurs'!$B$2:$B$23,0)))</f>
        <v/>
      </c>
      <c r="C88" s="49" t="str">
        <f>IF(A88="","",VLOOKUP(A88,'📋 Indicateurs'!$B$2:$P$23,2,0))</f>
        <v/>
      </c>
      <c r="D88" s="50" t="str">
        <f>IF(A88="","",VLOOKUP(A88,'📋 Indicateurs'!$B$2:$P$23,3,0))</f>
        <v/>
      </c>
      <c r="E88" s="50" t="str">
        <f>IF(A88="","",VLOOKUP(A88,'📋 Indicateurs'!$B$2:$P$23,4,0))</f>
        <v/>
      </c>
      <c r="F88" s="49" t="str">
        <f>IF(A88="","",VLOOKUP(A88,'📋 Indicateurs'!$B$2:$P$23,5,0))</f>
        <v/>
      </c>
      <c r="G88" s="49" t="str">
        <f>IF(A88="","",VLOOKUP(A88,'📋 Indicateurs'!$B$2:$P$23,6,0))</f>
        <v/>
      </c>
      <c r="H88" s="52"/>
      <c r="I88" s="51"/>
      <c r="J88" s="49" t="str">
        <f>IF(OR(A88="",H88="",I88=""),"",IF(VLOOKUP(A88,'📋 Indicateurs'!$B$2:$P$23,15,0)="bas_bon",IF(I88&lt;=VLOOKUP(A88,'📋 Indicateurs'!$B$2:$P$23,13,0),"✅ Satisfaisant",IF(I88&gt;=VLOOKUP(A88,'📋 Indicateurs'!$B$2:$P$23,14,0),"🔴 Alerte","⚠️ Vigilance")),IF(I88&gt;=VLOOKUP(A88,'📋 Indicateurs'!$B$2:$P$23,13,0),"✅ Satisfaisant",IF(I88&lt;VLOOKUP(A88,'📋 Indicateurs'!$B$2:$P$23,14,0),"🔴 Alerte","⚠️ Vigilance"))))</f>
        <v/>
      </c>
      <c r="K88" s="49" t="str" cm="1">
        <f t="array" ref="K88">IF(OR(A88="",I88=""),"",IFERROR(IF(VLOOKUP(A88,'📋 Indicateurs'!$B$2:$P$23,15,0)="bas_bon",IF(I88&lt;INDEX('📝 Mesures'!$I$1:$I$201,MATCH(1,('📝 Mesures'!$A$1:$A$201=A88)*('📝 Mesures'!$H$1:$H$201&lt;H88)*(ROW('📝 Mesures'!$A$1:$A$201)&lt;&gt;ROW(A88)),0)),"✅ Amélioration",IF(I88&gt;INDEX('📝 Mesures'!$I$1:$I$201,MATCH(1,('📝 Mesures'!$A$1:$A$201=A88)*('📝 Mesures'!$H$1:$H$201&lt;H88)*(ROW('📝 Mesures'!$A$1:$A$201)&lt;&gt;ROW(A88)),0)),"⚠️ Dégradation","→ Stable")),IF(I88&gt;INDEX('📝 Mesures'!$I$1:$I$201,MATCH(1,('📝 Mesures'!$A$1:$A$201=A88)*('📝 Mesures'!$H$1:$H$201&lt;H88)*(ROW('📝 Mesures'!$A$1:$A$201)&lt;&gt;ROW(A88)),0)),"✅ Amélioration",IF(I88&lt;INDEX('📝 Mesures'!$I$1:$I$201,MATCH(1,('📝 Mesures'!$A$1:$A$201=A88)*('📝 Mesures'!$H$1:$H$201&lt;H88)*(ROW('📝 Mesures'!$A$1:$A$201)&lt;&gt;ROW(A88)),0)),"⚠️ Dégradation","→ Stable"))),"— Première mesure"))</f>
        <v/>
      </c>
    </row>
    <row r="89" spans="1:11" x14ac:dyDescent="0.2">
      <c r="A89" s="48"/>
      <c r="B89" s="49" t="str">
        <f>IF(A89="","",INDEX('📋 Indicateurs'!$A$2:$A$23,MATCH(A89,'📋 Indicateurs'!$B$2:$B$23,0)))</f>
        <v/>
      </c>
      <c r="C89" s="49" t="str">
        <f>IF(A89="","",VLOOKUP(A89,'📋 Indicateurs'!$B$2:$P$23,2,0))</f>
        <v/>
      </c>
      <c r="D89" s="50" t="str">
        <f>IF(A89="","",VLOOKUP(A89,'📋 Indicateurs'!$B$2:$P$23,3,0))</f>
        <v/>
      </c>
      <c r="E89" s="50" t="str">
        <f>IF(A89="","",VLOOKUP(A89,'📋 Indicateurs'!$B$2:$P$23,4,0))</f>
        <v/>
      </c>
      <c r="F89" s="49" t="str">
        <f>IF(A89="","",VLOOKUP(A89,'📋 Indicateurs'!$B$2:$P$23,5,0))</f>
        <v/>
      </c>
      <c r="G89" s="49" t="str">
        <f>IF(A89="","",VLOOKUP(A89,'📋 Indicateurs'!$B$2:$P$23,6,0))</f>
        <v/>
      </c>
      <c r="H89" s="52"/>
      <c r="I89" s="51"/>
      <c r="J89" s="49" t="str">
        <f>IF(OR(A89="",H89="",I89=""),"",IF(VLOOKUP(A89,'📋 Indicateurs'!$B$2:$P$23,15,0)="bas_bon",IF(I89&lt;=VLOOKUP(A89,'📋 Indicateurs'!$B$2:$P$23,13,0),"✅ Satisfaisant",IF(I89&gt;=VLOOKUP(A89,'📋 Indicateurs'!$B$2:$P$23,14,0),"🔴 Alerte","⚠️ Vigilance")),IF(I89&gt;=VLOOKUP(A89,'📋 Indicateurs'!$B$2:$P$23,13,0),"✅ Satisfaisant",IF(I89&lt;VLOOKUP(A89,'📋 Indicateurs'!$B$2:$P$23,14,0),"🔴 Alerte","⚠️ Vigilance"))))</f>
        <v/>
      </c>
      <c r="K89" s="49" t="str" cm="1">
        <f t="array" ref="K89">IF(OR(A89="",I89=""),"",IFERROR(IF(VLOOKUP(A89,'📋 Indicateurs'!$B$2:$P$23,15,0)="bas_bon",IF(I89&lt;INDEX('📝 Mesures'!$I$1:$I$201,MATCH(1,('📝 Mesures'!$A$1:$A$201=A89)*('📝 Mesures'!$H$1:$H$201&lt;H89)*(ROW('📝 Mesures'!$A$1:$A$201)&lt;&gt;ROW(A89)),0)),"✅ Amélioration",IF(I89&gt;INDEX('📝 Mesures'!$I$1:$I$201,MATCH(1,('📝 Mesures'!$A$1:$A$201=A89)*('📝 Mesures'!$H$1:$H$201&lt;H89)*(ROW('📝 Mesures'!$A$1:$A$201)&lt;&gt;ROW(A89)),0)),"⚠️ Dégradation","→ Stable")),IF(I89&gt;INDEX('📝 Mesures'!$I$1:$I$201,MATCH(1,('📝 Mesures'!$A$1:$A$201=A89)*('📝 Mesures'!$H$1:$H$201&lt;H89)*(ROW('📝 Mesures'!$A$1:$A$201)&lt;&gt;ROW(A89)),0)),"✅ Amélioration",IF(I89&lt;INDEX('📝 Mesures'!$I$1:$I$201,MATCH(1,('📝 Mesures'!$A$1:$A$201=A89)*('📝 Mesures'!$H$1:$H$201&lt;H89)*(ROW('📝 Mesures'!$A$1:$A$201)&lt;&gt;ROW(A89)),0)),"⚠️ Dégradation","→ Stable"))),"— Première mesure"))</f>
        <v/>
      </c>
    </row>
    <row r="90" spans="1:11" x14ac:dyDescent="0.2">
      <c r="A90" s="48"/>
      <c r="B90" s="49" t="str">
        <f>IF(A90="","",INDEX('📋 Indicateurs'!$A$2:$A$23,MATCH(A90,'📋 Indicateurs'!$B$2:$B$23,0)))</f>
        <v/>
      </c>
      <c r="C90" s="49" t="str">
        <f>IF(A90="","",VLOOKUP(A90,'📋 Indicateurs'!$B$2:$P$23,2,0))</f>
        <v/>
      </c>
      <c r="D90" s="50" t="str">
        <f>IF(A90="","",VLOOKUP(A90,'📋 Indicateurs'!$B$2:$P$23,3,0))</f>
        <v/>
      </c>
      <c r="E90" s="50" t="str">
        <f>IF(A90="","",VLOOKUP(A90,'📋 Indicateurs'!$B$2:$P$23,4,0))</f>
        <v/>
      </c>
      <c r="F90" s="49" t="str">
        <f>IF(A90="","",VLOOKUP(A90,'📋 Indicateurs'!$B$2:$P$23,5,0))</f>
        <v/>
      </c>
      <c r="G90" s="49" t="str">
        <f>IF(A90="","",VLOOKUP(A90,'📋 Indicateurs'!$B$2:$P$23,6,0))</f>
        <v/>
      </c>
      <c r="H90" s="52"/>
      <c r="I90" s="51"/>
      <c r="J90" s="49" t="str">
        <f>IF(OR(A90="",H90="",I90=""),"",IF(VLOOKUP(A90,'📋 Indicateurs'!$B$2:$P$23,15,0)="bas_bon",IF(I90&lt;=VLOOKUP(A90,'📋 Indicateurs'!$B$2:$P$23,13,0),"✅ Satisfaisant",IF(I90&gt;=VLOOKUP(A90,'📋 Indicateurs'!$B$2:$P$23,14,0),"🔴 Alerte","⚠️ Vigilance")),IF(I90&gt;=VLOOKUP(A90,'📋 Indicateurs'!$B$2:$P$23,13,0),"✅ Satisfaisant",IF(I90&lt;VLOOKUP(A90,'📋 Indicateurs'!$B$2:$P$23,14,0),"🔴 Alerte","⚠️ Vigilance"))))</f>
        <v/>
      </c>
      <c r="K90" s="49" t="str" cm="1">
        <f t="array" ref="K90">IF(OR(A90="",I90=""),"",IFERROR(IF(VLOOKUP(A90,'📋 Indicateurs'!$B$2:$P$23,15,0)="bas_bon",IF(I90&lt;INDEX('📝 Mesures'!$I$1:$I$201,MATCH(1,('📝 Mesures'!$A$1:$A$201=A90)*('📝 Mesures'!$H$1:$H$201&lt;H90)*(ROW('📝 Mesures'!$A$1:$A$201)&lt;&gt;ROW(A90)),0)),"✅ Amélioration",IF(I90&gt;INDEX('📝 Mesures'!$I$1:$I$201,MATCH(1,('📝 Mesures'!$A$1:$A$201=A90)*('📝 Mesures'!$H$1:$H$201&lt;H90)*(ROW('📝 Mesures'!$A$1:$A$201)&lt;&gt;ROW(A90)),0)),"⚠️ Dégradation","→ Stable")),IF(I90&gt;INDEX('📝 Mesures'!$I$1:$I$201,MATCH(1,('📝 Mesures'!$A$1:$A$201=A90)*('📝 Mesures'!$H$1:$H$201&lt;H90)*(ROW('📝 Mesures'!$A$1:$A$201)&lt;&gt;ROW(A90)),0)),"✅ Amélioration",IF(I90&lt;INDEX('📝 Mesures'!$I$1:$I$201,MATCH(1,('📝 Mesures'!$A$1:$A$201=A90)*('📝 Mesures'!$H$1:$H$201&lt;H90)*(ROW('📝 Mesures'!$A$1:$A$201)&lt;&gt;ROW(A90)),0)),"⚠️ Dégradation","→ Stable"))),"— Première mesure"))</f>
        <v/>
      </c>
    </row>
    <row r="91" spans="1:11" x14ac:dyDescent="0.2">
      <c r="A91" s="48"/>
      <c r="B91" s="49" t="str">
        <f>IF(A91="","",INDEX('📋 Indicateurs'!$A$2:$A$23,MATCH(A91,'📋 Indicateurs'!$B$2:$B$23,0)))</f>
        <v/>
      </c>
      <c r="C91" s="49" t="str">
        <f>IF(A91="","",VLOOKUP(A91,'📋 Indicateurs'!$B$2:$P$23,2,0))</f>
        <v/>
      </c>
      <c r="D91" s="50" t="str">
        <f>IF(A91="","",VLOOKUP(A91,'📋 Indicateurs'!$B$2:$P$23,3,0))</f>
        <v/>
      </c>
      <c r="E91" s="50" t="str">
        <f>IF(A91="","",VLOOKUP(A91,'📋 Indicateurs'!$B$2:$P$23,4,0))</f>
        <v/>
      </c>
      <c r="F91" s="49" t="str">
        <f>IF(A91="","",VLOOKUP(A91,'📋 Indicateurs'!$B$2:$P$23,5,0))</f>
        <v/>
      </c>
      <c r="G91" s="49" t="str">
        <f>IF(A91="","",VLOOKUP(A91,'📋 Indicateurs'!$B$2:$P$23,6,0))</f>
        <v/>
      </c>
      <c r="H91" s="52"/>
      <c r="I91" s="51"/>
      <c r="J91" s="49" t="str">
        <f>IF(OR(A91="",H91="",I91=""),"",IF(VLOOKUP(A91,'📋 Indicateurs'!$B$2:$P$23,15,0)="bas_bon",IF(I91&lt;=VLOOKUP(A91,'📋 Indicateurs'!$B$2:$P$23,13,0),"✅ Satisfaisant",IF(I91&gt;=VLOOKUP(A91,'📋 Indicateurs'!$B$2:$P$23,14,0),"🔴 Alerte","⚠️ Vigilance")),IF(I91&gt;=VLOOKUP(A91,'📋 Indicateurs'!$B$2:$P$23,13,0),"✅ Satisfaisant",IF(I91&lt;VLOOKUP(A91,'📋 Indicateurs'!$B$2:$P$23,14,0),"🔴 Alerte","⚠️ Vigilance"))))</f>
        <v/>
      </c>
      <c r="K91" s="49" t="str" cm="1">
        <f t="array" ref="K91">IF(OR(A91="",I91=""),"",IFERROR(IF(VLOOKUP(A91,'📋 Indicateurs'!$B$2:$P$23,15,0)="bas_bon",IF(I91&lt;INDEX('📝 Mesures'!$I$1:$I$201,MATCH(1,('📝 Mesures'!$A$1:$A$201=A91)*('📝 Mesures'!$H$1:$H$201&lt;H91)*(ROW('📝 Mesures'!$A$1:$A$201)&lt;&gt;ROW(A91)),0)),"✅ Amélioration",IF(I91&gt;INDEX('📝 Mesures'!$I$1:$I$201,MATCH(1,('📝 Mesures'!$A$1:$A$201=A91)*('📝 Mesures'!$H$1:$H$201&lt;H91)*(ROW('📝 Mesures'!$A$1:$A$201)&lt;&gt;ROW(A91)),0)),"⚠️ Dégradation","→ Stable")),IF(I91&gt;INDEX('📝 Mesures'!$I$1:$I$201,MATCH(1,('📝 Mesures'!$A$1:$A$201=A91)*('📝 Mesures'!$H$1:$H$201&lt;H91)*(ROW('📝 Mesures'!$A$1:$A$201)&lt;&gt;ROW(A91)),0)),"✅ Amélioration",IF(I91&lt;INDEX('📝 Mesures'!$I$1:$I$201,MATCH(1,('📝 Mesures'!$A$1:$A$201=A91)*('📝 Mesures'!$H$1:$H$201&lt;H91)*(ROW('📝 Mesures'!$A$1:$A$201)&lt;&gt;ROW(A91)),0)),"⚠️ Dégradation","→ Stable"))),"— Première mesure"))</f>
        <v/>
      </c>
    </row>
    <row r="92" spans="1:11" x14ac:dyDescent="0.2">
      <c r="A92" s="48"/>
      <c r="B92" s="49" t="str">
        <f>IF(A92="","",INDEX('📋 Indicateurs'!$A$2:$A$23,MATCH(A92,'📋 Indicateurs'!$B$2:$B$23,0)))</f>
        <v/>
      </c>
      <c r="C92" s="49" t="str">
        <f>IF(A92="","",VLOOKUP(A92,'📋 Indicateurs'!$B$2:$P$23,2,0))</f>
        <v/>
      </c>
      <c r="D92" s="50" t="str">
        <f>IF(A92="","",VLOOKUP(A92,'📋 Indicateurs'!$B$2:$P$23,3,0))</f>
        <v/>
      </c>
      <c r="E92" s="50" t="str">
        <f>IF(A92="","",VLOOKUP(A92,'📋 Indicateurs'!$B$2:$P$23,4,0))</f>
        <v/>
      </c>
      <c r="F92" s="49" t="str">
        <f>IF(A92="","",VLOOKUP(A92,'📋 Indicateurs'!$B$2:$P$23,5,0))</f>
        <v/>
      </c>
      <c r="G92" s="49" t="str">
        <f>IF(A92="","",VLOOKUP(A92,'📋 Indicateurs'!$B$2:$P$23,6,0))</f>
        <v/>
      </c>
      <c r="H92" s="52"/>
      <c r="I92" s="51"/>
      <c r="J92" s="49" t="str">
        <f>IF(OR(A92="",H92="",I92=""),"",IF(VLOOKUP(A92,'📋 Indicateurs'!$B$2:$P$23,15,0)="bas_bon",IF(I92&lt;=VLOOKUP(A92,'📋 Indicateurs'!$B$2:$P$23,13,0),"✅ Satisfaisant",IF(I92&gt;=VLOOKUP(A92,'📋 Indicateurs'!$B$2:$P$23,14,0),"🔴 Alerte","⚠️ Vigilance")),IF(I92&gt;=VLOOKUP(A92,'📋 Indicateurs'!$B$2:$P$23,13,0),"✅ Satisfaisant",IF(I92&lt;VLOOKUP(A92,'📋 Indicateurs'!$B$2:$P$23,14,0),"🔴 Alerte","⚠️ Vigilance"))))</f>
        <v/>
      </c>
      <c r="K92" s="49" t="str" cm="1">
        <f t="array" ref="K92">IF(OR(A92="",I92=""),"",IFERROR(IF(VLOOKUP(A92,'📋 Indicateurs'!$B$2:$P$23,15,0)="bas_bon",IF(I92&lt;INDEX('📝 Mesures'!$I$1:$I$201,MATCH(1,('📝 Mesures'!$A$1:$A$201=A92)*('📝 Mesures'!$H$1:$H$201&lt;H92)*(ROW('📝 Mesures'!$A$1:$A$201)&lt;&gt;ROW(A92)),0)),"✅ Amélioration",IF(I92&gt;INDEX('📝 Mesures'!$I$1:$I$201,MATCH(1,('📝 Mesures'!$A$1:$A$201=A92)*('📝 Mesures'!$H$1:$H$201&lt;H92)*(ROW('📝 Mesures'!$A$1:$A$201)&lt;&gt;ROW(A92)),0)),"⚠️ Dégradation","→ Stable")),IF(I92&gt;INDEX('📝 Mesures'!$I$1:$I$201,MATCH(1,('📝 Mesures'!$A$1:$A$201=A92)*('📝 Mesures'!$H$1:$H$201&lt;H92)*(ROW('📝 Mesures'!$A$1:$A$201)&lt;&gt;ROW(A92)),0)),"✅ Amélioration",IF(I92&lt;INDEX('📝 Mesures'!$I$1:$I$201,MATCH(1,('📝 Mesures'!$A$1:$A$201=A92)*('📝 Mesures'!$H$1:$H$201&lt;H92)*(ROW('📝 Mesures'!$A$1:$A$201)&lt;&gt;ROW(A92)),0)),"⚠️ Dégradation","→ Stable"))),"— Première mesure"))</f>
        <v/>
      </c>
    </row>
    <row r="93" spans="1:11" x14ac:dyDescent="0.2">
      <c r="A93" s="48"/>
      <c r="B93" s="49" t="str">
        <f>IF(A93="","",INDEX('📋 Indicateurs'!$A$2:$A$23,MATCH(A93,'📋 Indicateurs'!$B$2:$B$23,0)))</f>
        <v/>
      </c>
      <c r="C93" s="49" t="str">
        <f>IF(A93="","",VLOOKUP(A93,'📋 Indicateurs'!$B$2:$P$23,2,0))</f>
        <v/>
      </c>
      <c r="D93" s="50" t="str">
        <f>IF(A93="","",VLOOKUP(A93,'📋 Indicateurs'!$B$2:$P$23,3,0))</f>
        <v/>
      </c>
      <c r="E93" s="50" t="str">
        <f>IF(A93="","",VLOOKUP(A93,'📋 Indicateurs'!$B$2:$P$23,4,0))</f>
        <v/>
      </c>
      <c r="F93" s="49" t="str">
        <f>IF(A93="","",VLOOKUP(A93,'📋 Indicateurs'!$B$2:$P$23,5,0))</f>
        <v/>
      </c>
      <c r="G93" s="49" t="str">
        <f>IF(A93="","",VLOOKUP(A93,'📋 Indicateurs'!$B$2:$P$23,6,0))</f>
        <v/>
      </c>
      <c r="H93" s="52"/>
      <c r="I93" s="51"/>
      <c r="J93" s="49" t="str">
        <f>IF(OR(A93="",H93="",I93=""),"",IF(VLOOKUP(A93,'📋 Indicateurs'!$B$2:$P$23,15,0)="bas_bon",IF(I93&lt;=VLOOKUP(A93,'📋 Indicateurs'!$B$2:$P$23,13,0),"✅ Satisfaisant",IF(I93&gt;=VLOOKUP(A93,'📋 Indicateurs'!$B$2:$P$23,14,0),"🔴 Alerte","⚠️ Vigilance")),IF(I93&gt;=VLOOKUP(A93,'📋 Indicateurs'!$B$2:$P$23,13,0),"✅ Satisfaisant",IF(I93&lt;VLOOKUP(A93,'📋 Indicateurs'!$B$2:$P$23,14,0),"🔴 Alerte","⚠️ Vigilance"))))</f>
        <v/>
      </c>
      <c r="K93" s="49" t="str" cm="1">
        <f t="array" ref="K93">IF(OR(A93="",I93=""),"",IFERROR(IF(VLOOKUP(A93,'📋 Indicateurs'!$B$2:$P$23,15,0)="bas_bon",IF(I93&lt;INDEX('📝 Mesures'!$I$1:$I$201,MATCH(1,('📝 Mesures'!$A$1:$A$201=A93)*('📝 Mesures'!$H$1:$H$201&lt;H93)*(ROW('📝 Mesures'!$A$1:$A$201)&lt;&gt;ROW(A93)),0)),"✅ Amélioration",IF(I93&gt;INDEX('📝 Mesures'!$I$1:$I$201,MATCH(1,('📝 Mesures'!$A$1:$A$201=A93)*('📝 Mesures'!$H$1:$H$201&lt;H93)*(ROW('📝 Mesures'!$A$1:$A$201)&lt;&gt;ROW(A93)),0)),"⚠️ Dégradation","→ Stable")),IF(I93&gt;INDEX('📝 Mesures'!$I$1:$I$201,MATCH(1,('📝 Mesures'!$A$1:$A$201=A93)*('📝 Mesures'!$H$1:$H$201&lt;H93)*(ROW('📝 Mesures'!$A$1:$A$201)&lt;&gt;ROW(A93)),0)),"✅ Amélioration",IF(I93&lt;INDEX('📝 Mesures'!$I$1:$I$201,MATCH(1,('📝 Mesures'!$A$1:$A$201=A93)*('📝 Mesures'!$H$1:$H$201&lt;H93)*(ROW('📝 Mesures'!$A$1:$A$201)&lt;&gt;ROW(A93)),0)),"⚠️ Dégradation","→ Stable"))),"— Première mesure"))</f>
        <v/>
      </c>
    </row>
    <row r="94" spans="1:11" x14ac:dyDescent="0.2">
      <c r="A94" s="48"/>
      <c r="B94" s="49" t="str">
        <f>IF(A94="","",INDEX('📋 Indicateurs'!$A$2:$A$23,MATCH(A94,'📋 Indicateurs'!$B$2:$B$23,0)))</f>
        <v/>
      </c>
      <c r="C94" s="49" t="str">
        <f>IF(A94="","",VLOOKUP(A94,'📋 Indicateurs'!$B$2:$P$23,2,0))</f>
        <v/>
      </c>
      <c r="D94" s="50" t="str">
        <f>IF(A94="","",VLOOKUP(A94,'📋 Indicateurs'!$B$2:$P$23,3,0))</f>
        <v/>
      </c>
      <c r="E94" s="50" t="str">
        <f>IF(A94="","",VLOOKUP(A94,'📋 Indicateurs'!$B$2:$P$23,4,0))</f>
        <v/>
      </c>
      <c r="F94" s="49" t="str">
        <f>IF(A94="","",VLOOKUP(A94,'📋 Indicateurs'!$B$2:$P$23,5,0))</f>
        <v/>
      </c>
      <c r="G94" s="49" t="str">
        <f>IF(A94="","",VLOOKUP(A94,'📋 Indicateurs'!$B$2:$P$23,6,0))</f>
        <v/>
      </c>
      <c r="H94" s="52"/>
      <c r="I94" s="51"/>
      <c r="J94" s="49" t="str">
        <f>IF(OR(A94="",H94="",I94=""),"",IF(VLOOKUP(A94,'📋 Indicateurs'!$B$2:$P$23,15,0)="bas_bon",IF(I94&lt;=VLOOKUP(A94,'📋 Indicateurs'!$B$2:$P$23,13,0),"✅ Satisfaisant",IF(I94&gt;=VLOOKUP(A94,'📋 Indicateurs'!$B$2:$P$23,14,0),"🔴 Alerte","⚠️ Vigilance")),IF(I94&gt;=VLOOKUP(A94,'📋 Indicateurs'!$B$2:$P$23,13,0),"✅ Satisfaisant",IF(I94&lt;VLOOKUP(A94,'📋 Indicateurs'!$B$2:$P$23,14,0),"🔴 Alerte","⚠️ Vigilance"))))</f>
        <v/>
      </c>
      <c r="K94" s="49" t="str" cm="1">
        <f t="array" ref="K94">IF(OR(A94="",I94=""),"",IFERROR(IF(VLOOKUP(A94,'📋 Indicateurs'!$B$2:$P$23,15,0)="bas_bon",IF(I94&lt;INDEX('📝 Mesures'!$I$1:$I$201,MATCH(1,('📝 Mesures'!$A$1:$A$201=A94)*('📝 Mesures'!$H$1:$H$201&lt;H94)*(ROW('📝 Mesures'!$A$1:$A$201)&lt;&gt;ROW(A94)),0)),"✅ Amélioration",IF(I94&gt;INDEX('📝 Mesures'!$I$1:$I$201,MATCH(1,('📝 Mesures'!$A$1:$A$201=A94)*('📝 Mesures'!$H$1:$H$201&lt;H94)*(ROW('📝 Mesures'!$A$1:$A$201)&lt;&gt;ROW(A94)),0)),"⚠️ Dégradation","→ Stable")),IF(I94&gt;INDEX('📝 Mesures'!$I$1:$I$201,MATCH(1,('📝 Mesures'!$A$1:$A$201=A94)*('📝 Mesures'!$H$1:$H$201&lt;H94)*(ROW('📝 Mesures'!$A$1:$A$201)&lt;&gt;ROW(A94)),0)),"✅ Amélioration",IF(I94&lt;INDEX('📝 Mesures'!$I$1:$I$201,MATCH(1,('📝 Mesures'!$A$1:$A$201=A94)*('📝 Mesures'!$H$1:$H$201&lt;H94)*(ROW('📝 Mesures'!$A$1:$A$201)&lt;&gt;ROW(A94)),0)),"⚠️ Dégradation","→ Stable"))),"— Première mesure"))</f>
        <v/>
      </c>
    </row>
    <row r="95" spans="1:11" x14ac:dyDescent="0.2">
      <c r="A95" s="48"/>
      <c r="B95" s="49" t="str">
        <f>IF(A95="","",INDEX('📋 Indicateurs'!$A$2:$A$23,MATCH(A95,'📋 Indicateurs'!$B$2:$B$23,0)))</f>
        <v/>
      </c>
      <c r="C95" s="49" t="str">
        <f>IF(A95="","",VLOOKUP(A95,'📋 Indicateurs'!$B$2:$P$23,2,0))</f>
        <v/>
      </c>
      <c r="D95" s="50" t="str">
        <f>IF(A95="","",VLOOKUP(A95,'📋 Indicateurs'!$B$2:$P$23,3,0))</f>
        <v/>
      </c>
      <c r="E95" s="50" t="str">
        <f>IF(A95="","",VLOOKUP(A95,'📋 Indicateurs'!$B$2:$P$23,4,0))</f>
        <v/>
      </c>
      <c r="F95" s="49" t="str">
        <f>IF(A95="","",VLOOKUP(A95,'📋 Indicateurs'!$B$2:$P$23,5,0))</f>
        <v/>
      </c>
      <c r="G95" s="49" t="str">
        <f>IF(A95="","",VLOOKUP(A95,'📋 Indicateurs'!$B$2:$P$23,6,0))</f>
        <v/>
      </c>
      <c r="H95" s="52"/>
      <c r="I95" s="51"/>
      <c r="J95" s="49" t="str">
        <f>IF(OR(A95="",H95="",I95=""),"",IF(VLOOKUP(A95,'📋 Indicateurs'!$B$2:$P$23,15,0)="bas_bon",IF(I95&lt;=VLOOKUP(A95,'📋 Indicateurs'!$B$2:$P$23,13,0),"✅ Satisfaisant",IF(I95&gt;=VLOOKUP(A95,'📋 Indicateurs'!$B$2:$P$23,14,0),"🔴 Alerte","⚠️ Vigilance")),IF(I95&gt;=VLOOKUP(A95,'📋 Indicateurs'!$B$2:$P$23,13,0),"✅ Satisfaisant",IF(I95&lt;VLOOKUP(A95,'📋 Indicateurs'!$B$2:$P$23,14,0),"🔴 Alerte","⚠️ Vigilance"))))</f>
        <v/>
      </c>
      <c r="K95" s="49" t="str" cm="1">
        <f t="array" ref="K95">IF(OR(A95="",I95=""),"",IFERROR(IF(VLOOKUP(A95,'📋 Indicateurs'!$B$2:$P$23,15,0)="bas_bon",IF(I95&lt;INDEX('📝 Mesures'!$I$1:$I$201,MATCH(1,('📝 Mesures'!$A$1:$A$201=A95)*('📝 Mesures'!$H$1:$H$201&lt;H95)*(ROW('📝 Mesures'!$A$1:$A$201)&lt;&gt;ROW(A95)),0)),"✅ Amélioration",IF(I95&gt;INDEX('📝 Mesures'!$I$1:$I$201,MATCH(1,('📝 Mesures'!$A$1:$A$201=A95)*('📝 Mesures'!$H$1:$H$201&lt;H95)*(ROW('📝 Mesures'!$A$1:$A$201)&lt;&gt;ROW(A95)),0)),"⚠️ Dégradation","→ Stable")),IF(I95&gt;INDEX('📝 Mesures'!$I$1:$I$201,MATCH(1,('📝 Mesures'!$A$1:$A$201=A95)*('📝 Mesures'!$H$1:$H$201&lt;H95)*(ROW('📝 Mesures'!$A$1:$A$201)&lt;&gt;ROW(A95)),0)),"✅ Amélioration",IF(I95&lt;INDEX('📝 Mesures'!$I$1:$I$201,MATCH(1,('📝 Mesures'!$A$1:$A$201=A95)*('📝 Mesures'!$H$1:$H$201&lt;H95)*(ROW('📝 Mesures'!$A$1:$A$201)&lt;&gt;ROW(A95)),0)),"⚠️ Dégradation","→ Stable"))),"— Première mesure"))</f>
        <v/>
      </c>
    </row>
    <row r="96" spans="1:11" x14ac:dyDescent="0.2">
      <c r="A96" s="48"/>
      <c r="B96" s="49" t="str">
        <f>IF(A96="","",INDEX('📋 Indicateurs'!$A$2:$A$23,MATCH(A96,'📋 Indicateurs'!$B$2:$B$23,0)))</f>
        <v/>
      </c>
      <c r="C96" s="49" t="str">
        <f>IF(A96="","",VLOOKUP(A96,'📋 Indicateurs'!$B$2:$P$23,2,0))</f>
        <v/>
      </c>
      <c r="D96" s="50" t="str">
        <f>IF(A96="","",VLOOKUP(A96,'📋 Indicateurs'!$B$2:$P$23,3,0))</f>
        <v/>
      </c>
      <c r="E96" s="50" t="str">
        <f>IF(A96="","",VLOOKUP(A96,'📋 Indicateurs'!$B$2:$P$23,4,0))</f>
        <v/>
      </c>
      <c r="F96" s="49" t="str">
        <f>IF(A96="","",VLOOKUP(A96,'📋 Indicateurs'!$B$2:$P$23,5,0))</f>
        <v/>
      </c>
      <c r="G96" s="49" t="str">
        <f>IF(A96="","",VLOOKUP(A96,'📋 Indicateurs'!$B$2:$P$23,6,0))</f>
        <v/>
      </c>
      <c r="H96" s="52"/>
      <c r="I96" s="51"/>
      <c r="J96" s="49" t="str">
        <f>IF(OR(A96="",H96="",I96=""),"",IF(VLOOKUP(A96,'📋 Indicateurs'!$B$2:$P$23,15,0)="bas_bon",IF(I96&lt;=VLOOKUP(A96,'📋 Indicateurs'!$B$2:$P$23,13,0),"✅ Satisfaisant",IF(I96&gt;=VLOOKUP(A96,'📋 Indicateurs'!$B$2:$P$23,14,0),"🔴 Alerte","⚠️ Vigilance")),IF(I96&gt;=VLOOKUP(A96,'📋 Indicateurs'!$B$2:$P$23,13,0),"✅ Satisfaisant",IF(I96&lt;VLOOKUP(A96,'📋 Indicateurs'!$B$2:$P$23,14,0),"🔴 Alerte","⚠️ Vigilance"))))</f>
        <v/>
      </c>
      <c r="K96" s="49" t="str" cm="1">
        <f t="array" ref="K96">IF(OR(A96="",I96=""),"",IFERROR(IF(VLOOKUP(A96,'📋 Indicateurs'!$B$2:$P$23,15,0)="bas_bon",IF(I96&lt;INDEX('📝 Mesures'!$I$1:$I$201,MATCH(1,('📝 Mesures'!$A$1:$A$201=A96)*('📝 Mesures'!$H$1:$H$201&lt;H96)*(ROW('📝 Mesures'!$A$1:$A$201)&lt;&gt;ROW(A96)),0)),"✅ Amélioration",IF(I96&gt;INDEX('📝 Mesures'!$I$1:$I$201,MATCH(1,('📝 Mesures'!$A$1:$A$201=A96)*('📝 Mesures'!$H$1:$H$201&lt;H96)*(ROW('📝 Mesures'!$A$1:$A$201)&lt;&gt;ROW(A96)),0)),"⚠️ Dégradation","→ Stable")),IF(I96&gt;INDEX('📝 Mesures'!$I$1:$I$201,MATCH(1,('📝 Mesures'!$A$1:$A$201=A96)*('📝 Mesures'!$H$1:$H$201&lt;H96)*(ROW('📝 Mesures'!$A$1:$A$201)&lt;&gt;ROW(A96)),0)),"✅ Amélioration",IF(I96&lt;INDEX('📝 Mesures'!$I$1:$I$201,MATCH(1,('📝 Mesures'!$A$1:$A$201=A96)*('📝 Mesures'!$H$1:$H$201&lt;H96)*(ROW('📝 Mesures'!$A$1:$A$201)&lt;&gt;ROW(A96)),0)),"⚠️ Dégradation","→ Stable"))),"— Première mesure"))</f>
        <v/>
      </c>
    </row>
    <row r="97" spans="1:11" x14ac:dyDescent="0.2">
      <c r="A97" s="48"/>
      <c r="B97" s="49" t="str">
        <f>IF(A97="","",INDEX('📋 Indicateurs'!$A$2:$A$23,MATCH(A97,'📋 Indicateurs'!$B$2:$B$23,0)))</f>
        <v/>
      </c>
      <c r="C97" s="49" t="str">
        <f>IF(A97="","",VLOOKUP(A97,'📋 Indicateurs'!$B$2:$P$23,2,0))</f>
        <v/>
      </c>
      <c r="D97" s="50" t="str">
        <f>IF(A97="","",VLOOKUP(A97,'📋 Indicateurs'!$B$2:$P$23,3,0))</f>
        <v/>
      </c>
      <c r="E97" s="50" t="str">
        <f>IF(A97="","",VLOOKUP(A97,'📋 Indicateurs'!$B$2:$P$23,4,0))</f>
        <v/>
      </c>
      <c r="F97" s="49" t="str">
        <f>IF(A97="","",VLOOKUP(A97,'📋 Indicateurs'!$B$2:$P$23,5,0))</f>
        <v/>
      </c>
      <c r="G97" s="49" t="str">
        <f>IF(A97="","",VLOOKUP(A97,'📋 Indicateurs'!$B$2:$P$23,6,0))</f>
        <v/>
      </c>
      <c r="H97" s="52"/>
      <c r="I97" s="51"/>
      <c r="J97" s="49" t="str">
        <f>IF(OR(A97="",H97="",I97=""),"",IF(VLOOKUP(A97,'📋 Indicateurs'!$B$2:$P$23,15,0)="bas_bon",IF(I97&lt;=VLOOKUP(A97,'📋 Indicateurs'!$B$2:$P$23,13,0),"✅ Satisfaisant",IF(I97&gt;=VLOOKUP(A97,'📋 Indicateurs'!$B$2:$P$23,14,0),"🔴 Alerte","⚠️ Vigilance")),IF(I97&gt;=VLOOKUP(A97,'📋 Indicateurs'!$B$2:$P$23,13,0),"✅ Satisfaisant",IF(I97&lt;VLOOKUP(A97,'📋 Indicateurs'!$B$2:$P$23,14,0),"🔴 Alerte","⚠️ Vigilance"))))</f>
        <v/>
      </c>
      <c r="K97" s="49" t="str" cm="1">
        <f t="array" ref="K97">IF(OR(A97="",I97=""),"",IFERROR(IF(VLOOKUP(A97,'📋 Indicateurs'!$B$2:$P$23,15,0)="bas_bon",IF(I97&lt;INDEX('📝 Mesures'!$I$1:$I$201,MATCH(1,('📝 Mesures'!$A$1:$A$201=A97)*('📝 Mesures'!$H$1:$H$201&lt;H97)*(ROW('📝 Mesures'!$A$1:$A$201)&lt;&gt;ROW(A97)),0)),"✅ Amélioration",IF(I97&gt;INDEX('📝 Mesures'!$I$1:$I$201,MATCH(1,('📝 Mesures'!$A$1:$A$201=A97)*('📝 Mesures'!$H$1:$H$201&lt;H97)*(ROW('📝 Mesures'!$A$1:$A$201)&lt;&gt;ROW(A97)),0)),"⚠️ Dégradation","→ Stable")),IF(I97&gt;INDEX('📝 Mesures'!$I$1:$I$201,MATCH(1,('📝 Mesures'!$A$1:$A$201=A97)*('📝 Mesures'!$H$1:$H$201&lt;H97)*(ROW('📝 Mesures'!$A$1:$A$201)&lt;&gt;ROW(A97)),0)),"✅ Amélioration",IF(I97&lt;INDEX('📝 Mesures'!$I$1:$I$201,MATCH(1,('📝 Mesures'!$A$1:$A$201=A97)*('📝 Mesures'!$H$1:$H$201&lt;H97)*(ROW('📝 Mesures'!$A$1:$A$201)&lt;&gt;ROW(A97)),0)),"⚠️ Dégradation","→ Stable"))),"— Première mesure"))</f>
        <v/>
      </c>
    </row>
    <row r="98" spans="1:11" x14ac:dyDescent="0.2">
      <c r="A98" s="48"/>
      <c r="B98" s="49" t="str">
        <f>IF(A98="","",INDEX('📋 Indicateurs'!$A$2:$A$23,MATCH(A98,'📋 Indicateurs'!$B$2:$B$23,0)))</f>
        <v/>
      </c>
      <c r="C98" s="49" t="str">
        <f>IF(A98="","",VLOOKUP(A98,'📋 Indicateurs'!$B$2:$P$23,2,0))</f>
        <v/>
      </c>
      <c r="D98" s="50" t="str">
        <f>IF(A98="","",VLOOKUP(A98,'📋 Indicateurs'!$B$2:$P$23,3,0))</f>
        <v/>
      </c>
      <c r="E98" s="50" t="str">
        <f>IF(A98="","",VLOOKUP(A98,'📋 Indicateurs'!$B$2:$P$23,4,0))</f>
        <v/>
      </c>
      <c r="F98" s="49" t="str">
        <f>IF(A98="","",VLOOKUP(A98,'📋 Indicateurs'!$B$2:$P$23,5,0))</f>
        <v/>
      </c>
      <c r="G98" s="49" t="str">
        <f>IF(A98="","",VLOOKUP(A98,'📋 Indicateurs'!$B$2:$P$23,6,0))</f>
        <v/>
      </c>
      <c r="H98" s="52"/>
      <c r="I98" s="51"/>
      <c r="J98" s="49" t="str">
        <f>IF(OR(A98="",H98="",I98=""),"",IF(VLOOKUP(A98,'📋 Indicateurs'!$B$2:$P$23,15,0)="bas_bon",IF(I98&lt;=VLOOKUP(A98,'📋 Indicateurs'!$B$2:$P$23,13,0),"✅ Satisfaisant",IF(I98&gt;=VLOOKUP(A98,'📋 Indicateurs'!$B$2:$P$23,14,0),"🔴 Alerte","⚠️ Vigilance")),IF(I98&gt;=VLOOKUP(A98,'📋 Indicateurs'!$B$2:$P$23,13,0),"✅ Satisfaisant",IF(I98&lt;VLOOKUP(A98,'📋 Indicateurs'!$B$2:$P$23,14,0),"🔴 Alerte","⚠️ Vigilance"))))</f>
        <v/>
      </c>
      <c r="K98" s="49" t="str" cm="1">
        <f t="array" ref="K98">IF(OR(A98="",I98=""),"",IFERROR(IF(VLOOKUP(A98,'📋 Indicateurs'!$B$2:$P$23,15,0)="bas_bon",IF(I98&lt;INDEX('📝 Mesures'!$I$1:$I$201,MATCH(1,('📝 Mesures'!$A$1:$A$201=A98)*('📝 Mesures'!$H$1:$H$201&lt;H98)*(ROW('📝 Mesures'!$A$1:$A$201)&lt;&gt;ROW(A98)),0)),"✅ Amélioration",IF(I98&gt;INDEX('📝 Mesures'!$I$1:$I$201,MATCH(1,('📝 Mesures'!$A$1:$A$201=A98)*('📝 Mesures'!$H$1:$H$201&lt;H98)*(ROW('📝 Mesures'!$A$1:$A$201)&lt;&gt;ROW(A98)),0)),"⚠️ Dégradation","→ Stable")),IF(I98&gt;INDEX('📝 Mesures'!$I$1:$I$201,MATCH(1,('📝 Mesures'!$A$1:$A$201=A98)*('📝 Mesures'!$H$1:$H$201&lt;H98)*(ROW('📝 Mesures'!$A$1:$A$201)&lt;&gt;ROW(A98)),0)),"✅ Amélioration",IF(I98&lt;INDEX('📝 Mesures'!$I$1:$I$201,MATCH(1,('📝 Mesures'!$A$1:$A$201=A98)*('📝 Mesures'!$H$1:$H$201&lt;H98)*(ROW('📝 Mesures'!$A$1:$A$201)&lt;&gt;ROW(A98)),0)),"⚠️ Dégradation","→ Stable"))),"— Première mesure"))</f>
        <v/>
      </c>
    </row>
    <row r="99" spans="1:11" x14ac:dyDescent="0.2">
      <c r="A99" s="48"/>
      <c r="B99" s="49" t="str">
        <f>IF(A99="","",INDEX('📋 Indicateurs'!$A$2:$A$23,MATCH(A99,'📋 Indicateurs'!$B$2:$B$23,0)))</f>
        <v/>
      </c>
      <c r="C99" s="49" t="str">
        <f>IF(A99="","",VLOOKUP(A99,'📋 Indicateurs'!$B$2:$P$23,2,0))</f>
        <v/>
      </c>
      <c r="D99" s="50" t="str">
        <f>IF(A99="","",VLOOKUP(A99,'📋 Indicateurs'!$B$2:$P$23,3,0))</f>
        <v/>
      </c>
      <c r="E99" s="50" t="str">
        <f>IF(A99="","",VLOOKUP(A99,'📋 Indicateurs'!$B$2:$P$23,4,0))</f>
        <v/>
      </c>
      <c r="F99" s="49" t="str">
        <f>IF(A99="","",VLOOKUP(A99,'📋 Indicateurs'!$B$2:$P$23,5,0))</f>
        <v/>
      </c>
      <c r="G99" s="49" t="str">
        <f>IF(A99="","",VLOOKUP(A99,'📋 Indicateurs'!$B$2:$P$23,6,0))</f>
        <v/>
      </c>
      <c r="H99" s="52"/>
      <c r="I99" s="51"/>
      <c r="J99" s="49" t="str">
        <f>IF(OR(A99="",H99="",I99=""),"",IF(VLOOKUP(A99,'📋 Indicateurs'!$B$2:$P$23,15,0)="bas_bon",IF(I99&lt;=VLOOKUP(A99,'📋 Indicateurs'!$B$2:$P$23,13,0),"✅ Satisfaisant",IF(I99&gt;=VLOOKUP(A99,'📋 Indicateurs'!$B$2:$P$23,14,0),"🔴 Alerte","⚠️ Vigilance")),IF(I99&gt;=VLOOKUP(A99,'📋 Indicateurs'!$B$2:$P$23,13,0),"✅ Satisfaisant",IF(I99&lt;VLOOKUP(A99,'📋 Indicateurs'!$B$2:$P$23,14,0),"🔴 Alerte","⚠️ Vigilance"))))</f>
        <v/>
      </c>
      <c r="K99" s="49" t="str" cm="1">
        <f t="array" ref="K99">IF(OR(A99="",I99=""),"",IFERROR(IF(VLOOKUP(A99,'📋 Indicateurs'!$B$2:$P$23,15,0)="bas_bon",IF(I99&lt;INDEX('📝 Mesures'!$I$1:$I$201,MATCH(1,('📝 Mesures'!$A$1:$A$201=A99)*('📝 Mesures'!$H$1:$H$201&lt;H99)*(ROW('📝 Mesures'!$A$1:$A$201)&lt;&gt;ROW(A99)),0)),"✅ Amélioration",IF(I99&gt;INDEX('📝 Mesures'!$I$1:$I$201,MATCH(1,('📝 Mesures'!$A$1:$A$201=A99)*('📝 Mesures'!$H$1:$H$201&lt;H99)*(ROW('📝 Mesures'!$A$1:$A$201)&lt;&gt;ROW(A99)),0)),"⚠️ Dégradation","→ Stable")),IF(I99&gt;INDEX('📝 Mesures'!$I$1:$I$201,MATCH(1,('📝 Mesures'!$A$1:$A$201=A99)*('📝 Mesures'!$H$1:$H$201&lt;H99)*(ROW('📝 Mesures'!$A$1:$A$201)&lt;&gt;ROW(A99)),0)),"✅ Amélioration",IF(I99&lt;INDEX('📝 Mesures'!$I$1:$I$201,MATCH(1,('📝 Mesures'!$A$1:$A$201=A99)*('📝 Mesures'!$H$1:$H$201&lt;H99)*(ROW('📝 Mesures'!$A$1:$A$201)&lt;&gt;ROW(A99)),0)),"⚠️ Dégradation","→ Stable"))),"— Première mesure"))</f>
        <v/>
      </c>
    </row>
    <row r="100" spans="1:11" x14ac:dyDescent="0.2">
      <c r="A100" s="48"/>
      <c r="B100" s="49" t="str">
        <f>IF(A100="","",INDEX('📋 Indicateurs'!$A$2:$A$23,MATCH(A100,'📋 Indicateurs'!$B$2:$B$23,0)))</f>
        <v/>
      </c>
      <c r="C100" s="49" t="str">
        <f>IF(A100="","",VLOOKUP(A100,'📋 Indicateurs'!$B$2:$P$23,2,0))</f>
        <v/>
      </c>
      <c r="D100" s="50" t="str">
        <f>IF(A100="","",VLOOKUP(A100,'📋 Indicateurs'!$B$2:$P$23,3,0))</f>
        <v/>
      </c>
      <c r="E100" s="50" t="str">
        <f>IF(A100="","",VLOOKUP(A100,'📋 Indicateurs'!$B$2:$P$23,4,0))</f>
        <v/>
      </c>
      <c r="F100" s="49" t="str">
        <f>IF(A100="","",VLOOKUP(A100,'📋 Indicateurs'!$B$2:$P$23,5,0))</f>
        <v/>
      </c>
      <c r="G100" s="49" t="str">
        <f>IF(A100="","",VLOOKUP(A100,'📋 Indicateurs'!$B$2:$P$23,6,0))</f>
        <v/>
      </c>
      <c r="H100" s="52"/>
      <c r="I100" s="51"/>
      <c r="J100" s="49" t="str">
        <f>IF(OR(A100="",H100="",I100=""),"",IF(VLOOKUP(A100,'📋 Indicateurs'!$B$2:$P$23,15,0)="bas_bon",IF(I100&lt;=VLOOKUP(A100,'📋 Indicateurs'!$B$2:$P$23,13,0),"✅ Satisfaisant",IF(I100&gt;=VLOOKUP(A100,'📋 Indicateurs'!$B$2:$P$23,14,0),"🔴 Alerte","⚠️ Vigilance")),IF(I100&gt;=VLOOKUP(A100,'📋 Indicateurs'!$B$2:$P$23,13,0),"✅ Satisfaisant",IF(I100&lt;VLOOKUP(A100,'📋 Indicateurs'!$B$2:$P$23,14,0),"🔴 Alerte","⚠️ Vigilance"))))</f>
        <v/>
      </c>
      <c r="K100" s="49" t="str" cm="1">
        <f t="array" ref="K100">IF(OR(A100="",I100=""),"",IFERROR(IF(VLOOKUP(A100,'📋 Indicateurs'!$B$2:$P$23,15,0)="bas_bon",IF(I100&lt;INDEX('📝 Mesures'!$I$1:$I$201,MATCH(1,('📝 Mesures'!$A$1:$A$201=A100)*('📝 Mesures'!$H$1:$H$201&lt;H100)*(ROW('📝 Mesures'!$A$1:$A$201)&lt;&gt;ROW(A100)),0)),"✅ Amélioration",IF(I100&gt;INDEX('📝 Mesures'!$I$1:$I$201,MATCH(1,('📝 Mesures'!$A$1:$A$201=A100)*('📝 Mesures'!$H$1:$H$201&lt;H100)*(ROW('📝 Mesures'!$A$1:$A$201)&lt;&gt;ROW(A100)),0)),"⚠️ Dégradation","→ Stable")),IF(I100&gt;INDEX('📝 Mesures'!$I$1:$I$201,MATCH(1,('📝 Mesures'!$A$1:$A$201=A100)*('📝 Mesures'!$H$1:$H$201&lt;H100)*(ROW('📝 Mesures'!$A$1:$A$201)&lt;&gt;ROW(A100)),0)),"✅ Amélioration",IF(I100&lt;INDEX('📝 Mesures'!$I$1:$I$201,MATCH(1,('📝 Mesures'!$A$1:$A$201=A100)*('📝 Mesures'!$H$1:$H$201&lt;H100)*(ROW('📝 Mesures'!$A$1:$A$201)&lt;&gt;ROW(A100)),0)),"⚠️ Dégradation","→ Stable"))),"— Première mesure"))</f>
        <v/>
      </c>
    </row>
    <row r="101" spans="1:11" x14ac:dyDescent="0.2">
      <c r="A101" s="48"/>
      <c r="B101" s="49" t="str">
        <f>IF(A101="","",INDEX('📋 Indicateurs'!$A$2:$A$23,MATCH(A101,'📋 Indicateurs'!$B$2:$B$23,0)))</f>
        <v/>
      </c>
      <c r="C101" s="49" t="str">
        <f>IF(A101="","",VLOOKUP(A101,'📋 Indicateurs'!$B$2:$P$23,2,0))</f>
        <v/>
      </c>
      <c r="D101" s="50" t="str">
        <f>IF(A101="","",VLOOKUP(A101,'📋 Indicateurs'!$B$2:$P$23,3,0))</f>
        <v/>
      </c>
      <c r="E101" s="50" t="str">
        <f>IF(A101="","",VLOOKUP(A101,'📋 Indicateurs'!$B$2:$P$23,4,0))</f>
        <v/>
      </c>
      <c r="F101" s="49" t="str">
        <f>IF(A101="","",VLOOKUP(A101,'📋 Indicateurs'!$B$2:$P$23,5,0))</f>
        <v/>
      </c>
      <c r="G101" s="49" t="str">
        <f>IF(A101="","",VLOOKUP(A101,'📋 Indicateurs'!$B$2:$P$23,6,0))</f>
        <v/>
      </c>
      <c r="H101" s="52"/>
      <c r="I101" s="51"/>
      <c r="J101" s="49" t="str">
        <f>IF(OR(A101="",H101="",I101=""),"",IF(VLOOKUP(A101,'📋 Indicateurs'!$B$2:$P$23,15,0)="bas_bon",IF(I101&lt;=VLOOKUP(A101,'📋 Indicateurs'!$B$2:$P$23,13,0),"✅ Satisfaisant",IF(I101&gt;=VLOOKUP(A101,'📋 Indicateurs'!$B$2:$P$23,14,0),"🔴 Alerte","⚠️ Vigilance")),IF(I101&gt;=VLOOKUP(A101,'📋 Indicateurs'!$B$2:$P$23,13,0),"✅ Satisfaisant",IF(I101&lt;VLOOKUP(A101,'📋 Indicateurs'!$B$2:$P$23,14,0),"🔴 Alerte","⚠️ Vigilance"))))</f>
        <v/>
      </c>
      <c r="K101" s="49" t="str" cm="1">
        <f t="array" ref="K101">IF(OR(A101="",I101=""),"",IFERROR(IF(VLOOKUP(A101,'📋 Indicateurs'!$B$2:$P$23,15,0)="bas_bon",IF(I101&lt;INDEX('📝 Mesures'!$I$1:$I$201,MATCH(1,('📝 Mesures'!$A$1:$A$201=A101)*('📝 Mesures'!$H$1:$H$201&lt;H101)*(ROW('📝 Mesures'!$A$1:$A$201)&lt;&gt;ROW(A101)),0)),"✅ Amélioration",IF(I101&gt;INDEX('📝 Mesures'!$I$1:$I$201,MATCH(1,('📝 Mesures'!$A$1:$A$201=A101)*('📝 Mesures'!$H$1:$H$201&lt;H101)*(ROW('📝 Mesures'!$A$1:$A$201)&lt;&gt;ROW(A101)),0)),"⚠️ Dégradation","→ Stable")),IF(I101&gt;INDEX('📝 Mesures'!$I$1:$I$201,MATCH(1,('📝 Mesures'!$A$1:$A$201=A101)*('📝 Mesures'!$H$1:$H$201&lt;H101)*(ROW('📝 Mesures'!$A$1:$A$201)&lt;&gt;ROW(A101)),0)),"✅ Amélioration",IF(I101&lt;INDEX('📝 Mesures'!$I$1:$I$201,MATCH(1,('📝 Mesures'!$A$1:$A$201=A101)*('📝 Mesures'!$H$1:$H$201&lt;H101)*(ROW('📝 Mesures'!$A$1:$A$201)&lt;&gt;ROW(A101)),0)),"⚠️ Dégradation","→ Stable"))),"— Première mesure"))</f>
        <v/>
      </c>
    </row>
    <row r="102" spans="1:11" x14ac:dyDescent="0.2">
      <c r="A102" s="48"/>
      <c r="B102" s="49" t="str">
        <f>IF(A102="","",INDEX('📋 Indicateurs'!$A$2:$A$23,MATCH(A102,'📋 Indicateurs'!$B$2:$B$23,0)))</f>
        <v/>
      </c>
      <c r="C102" s="49" t="str">
        <f>IF(A102="","",VLOOKUP(A102,'📋 Indicateurs'!$B$2:$P$23,2,0))</f>
        <v/>
      </c>
      <c r="D102" s="50" t="str">
        <f>IF(A102="","",VLOOKUP(A102,'📋 Indicateurs'!$B$2:$P$23,3,0))</f>
        <v/>
      </c>
      <c r="E102" s="50" t="str">
        <f>IF(A102="","",VLOOKUP(A102,'📋 Indicateurs'!$B$2:$P$23,4,0))</f>
        <v/>
      </c>
      <c r="F102" s="49" t="str">
        <f>IF(A102="","",VLOOKUP(A102,'📋 Indicateurs'!$B$2:$P$23,5,0))</f>
        <v/>
      </c>
      <c r="G102" s="49" t="str">
        <f>IF(A102="","",VLOOKUP(A102,'📋 Indicateurs'!$B$2:$P$23,6,0))</f>
        <v/>
      </c>
      <c r="H102" s="52"/>
      <c r="I102" s="51"/>
      <c r="J102" s="49" t="str">
        <f>IF(OR(A102="",H102="",I102=""),"",IF(VLOOKUP(A102,'📋 Indicateurs'!$B$2:$P$23,15,0)="bas_bon",IF(I102&lt;=VLOOKUP(A102,'📋 Indicateurs'!$B$2:$P$23,13,0),"✅ Satisfaisant",IF(I102&gt;=VLOOKUP(A102,'📋 Indicateurs'!$B$2:$P$23,14,0),"🔴 Alerte","⚠️ Vigilance")),IF(I102&gt;=VLOOKUP(A102,'📋 Indicateurs'!$B$2:$P$23,13,0),"✅ Satisfaisant",IF(I102&lt;VLOOKUP(A102,'📋 Indicateurs'!$B$2:$P$23,14,0),"🔴 Alerte","⚠️ Vigilance"))))</f>
        <v/>
      </c>
      <c r="K102" s="49" t="str" cm="1">
        <f t="array" ref="K102">IF(OR(A102="",I102=""),"",IFERROR(IF(VLOOKUP(A102,'📋 Indicateurs'!$B$2:$P$23,15,0)="bas_bon",IF(I102&lt;INDEX('📝 Mesures'!$I$1:$I$201,MATCH(1,('📝 Mesures'!$A$1:$A$201=A102)*('📝 Mesures'!$H$1:$H$201&lt;H102)*(ROW('📝 Mesures'!$A$1:$A$201)&lt;&gt;ROW(A102)),0)),"✅ Amélioration",IF(I102&gt;INDEX('📝 Mesures'!$I$1:$I$201,MATCH(1,('📝 Mesures'!$A$1:$A$201=A102)*('📝 Mesures'!$H$1:$H$201&lt;H102)*(ROW('📝 Mesures'!$A$1:$A$201)&lt;&gt;ROW(A102)),0)),"⚠️ Dégradation","→ Stable")),IF(I102&gt;INDEX('📝 Mesures'!$I$1:$I$201,MATCH(1,('📝 Mesures'!$A$1:$A$201=A102)*('📝 Mesures'!$H$1:$H$201&lt;H102)*(ROW('📝 Mesures'!$A$1:$A$201)&lt;&gt;ROW(A102)),0)),"✅ Amélioration",IF(I102&lt;INDEX('📝 Mesures'!$I$1:$I$201,MATCH(1,('📝 Mesures'!$A$1:$A$201=A102)*('📝 Mesures'!$H$1:$H$201&lt;H102)*(ROW('📝 Mesures'!$A$1:$A$201)&lt;&gt;ROW(A102)),0)),"⚠️ Dégradation","→ Stable"))),"— Première mesure"))</f>
        <v/>
      </c>
    </row>
    <row r="103" spans="1:11" x14ac:dyDescent="0.2">
      <c r="A103" s="48"/>
      <c r="B103" s="49" t="str">
        <f>IF(A103="","",INDEX('📋 Indicateurs'!$A$2:$A$23,MATCH(A103,'📋 Indicateurs'!$B$2:$B$23,0)))</f>
        <v/>
      </c>
      <c r="C103" s="49" t="str">
        <f>IF(A103="","",VLOOKUP(A103,'📋 Indicateurs'!$B$2:$P$23,2,0))</f>
        <v/>
      </c>
      <c r="D103" s="50" t="str">
        <f>IF(A103="","",VLOOKUP(A103,'📋 Indicateurs'!$B$2:$P$23,3,0))</f>
        <v/>
      </c>
      <c r="E103" s="50" t="str">
        <f>IF(A103="","",VLOOKUP(A103,'📋 Indicateurs'!$B$2:$P$23,4,0))</f>
        <v/>
      </c>
      <c r="F103" s="49" t="str">
        <f>IF(A103="","",VLOOKUP(A103,'📋 Indicateurs'!$B$2:$P$23,5,0))</f>
        <v/>
      </c>
      <c r="G103" s="49" t="str">
        <f>IF(A103="","",VLOOKUP(A103,'📋 Indicateurs'!$B$2:$P$23,6,0))</f>
        <v/>
      </c>
      <c r="H103" s="52"/>
      <c r="I103" s="51"/>
      <c r="J103" s="49" t="str">
        <f>IF(OR(A103="",H103="",I103=""),"",IF(VLOOKUP(A103,'📋 Indicateurs'!$B$2:$P$23,15,0)="bas_bon",IF(I103&lt;=VLOOKUP(A103,'📋 Indicateurs'!$B$2:$P$23,13,0),"✅ Satisfaisant",IF(I103&gt;=VLOOKUP(A103,'📋 Indicateurs'!$B$2:$P$23,14,0),"🔴 Alerte","⚠️ Vigilance")),IF(I103&gt;=VLOOKUP(A103,'📋 Indicateurs'!$B$2:$P$23,13,0),"✅ Satisfaisant",IF(I103&lt;VLOOKUP(A103,'📋 Indicateurs'!$B$2:$P$23,14,0),"🔴 Alerte","⚠️ Vigilance"))))</f>
        <v/>
      </c>
      <c r="K103" s="49" t="str" cm="1">
        <f t="array" ref="K103">IF(OR(A103="",I103=""),"",IFERROR(IF(VLOOKUP(A103,'📋 Indicateurs'!$B$2:$P$23,15,0)="bas_bon",IF(I103&lt;INDEX('📝 Mesures'!$I$1:$I$201,MATCH(1,('📝 Mesures'!$A$1:$A$201=A103)*('📝 Mesures'!$H$1:$H$201&lt;H103)*(ROW('📝 Mesures'!$A$1:$A$201)&lt;&gt;ROW(A103)),0)),"✅ Amélioration",IF(I103&gt;INDEX('📝 Mesures'!$I$1:$I$201,MATCH(1,('📝 Mesures'!$A$1:$A$201=A103)*('📝 Mesures'!$H$1:$H$201&lt;H103)*(ROW('📝 Mesures'!$A$1:$A$201)&lt;&gt;ROW(A103)),0)),"⚠️ Dégradation","→ Stable")),IF(I103&gt;INDEX('📝 Mesures'!$I$1:$I$201,MATCH(1,('📝 Mesures'!$A$1:$A$201=A103)*('📝 Mesures'!$H$1:$H$201&lt;H103)*(ROW('📝 Mesures'!$A$1:$A$201)&lt;&gt;ROW(A103)),0)),"✅ Amélioration",IF(I103&lt;INDEX('📝 Mesures'!$I$1:$I$201,MATCH(1,('📝 Mesures'!$A$1:$A$201=A103)*('📝 Mesures'!$H$1:$H$201&lt;H103)*(ROW('📝 Mesures'!$A$1:$A$201)&lt;&gt;ROW(A103)),0)),"⚠️ Dégradation","→ Stable"))),"— Première mesure"))</f>
        <v/>
      </c>
    </row>
    <row r="104" spans="1:11" x14ac:dyDescent="0.2">
      <c r="A104" s="48"/>
      <c r="B104" s="49" t="str">
        <f>IF(A104="","",INDEX('📋 Indicateurs'!$A$2:$A$23,MATCH(A104,'📋 Indicateurs'!$B$2:$B$23,0)))</f>
        <v/>
      </c>
      <c r="C104" s="49" t="str">
        <f>IF(A104="","",VLOOKUP(A104,'📋 Indicateurs'!$B$2:$P$23,2,0))</f>
        <v/>
      </c>
      <c r="D104" s="50" t="str">
        <f>IF(A104="","",VLOOKUP(A104,'📋 Indicateurs'!$B$2:$P$23,3,0))</f>
        <v/>
      </c>
      <c r="E104" s="50" t="str">
        <f>IF(A104="","",VLOOKUP(A104,'📋 Indicateurs'!$B$2:$P$23,4,0))</f>
        <v/>
      </c>
      <c r="F104" s="49" t="str">
        <f>IF(A104="","",VLOOKUP(A104,'📋 Indicateurs'!$B$2:$P$23,5,0))</f>
        <v/>
      </c>
      <c r="G104" s="49" t="str">
        <f>IF(A104="","",VLOOKUP(A104,'📋 Indicateurs'!$B$2:$P$23,6,0))</f>
        <v/>
      </c>
      <c r="H104" s="52"/>
      <c r="I104" s="51"/>
      <c r="J104" s="49" t="str">
        <f>IF(OR(A104="",H104="",I104=""),"",IF(VLOOKUP(A104,'📋 Indicateurs'!$B$2:$P$23,15,0)="bas_bon",IF(I104&lt;=VLOOKUP(A104,'📋 Indicateurs'!$B$2:$P$23,13,0),"✅ Satisfaisant",IF(I104&gt;=VLOOKUP(A104,'📋 Indicateurs'!$B$2:$P$23,14,0),"🔴 Alerte","⚠️ Vigilance")),IF(I104&gt;=VLOOKUP(A104,'📋 Indicateurs'!$B$2:$P$23,13,0),"✅ Satisfaisant",IF(I104&lt;VLOOKUP(A104,'📋 Indicateurs'!$B$2:$P$23,14,0),"🔴 Alerte","⚠️ Vigilance"))))</f>
        <v/>
      </c>
      <c r="K104" s="49" t="str" cm="1">
        <f t="array" ref="K104">IF(OR(A104="",I104=""),"",IFERROR(IF(VLOOKUP(A104,'📋 Indicateurs'!$B$2:$P$23,15,0)="bas_bon",IF(I104&lt;INDEX('📝 Mesures'!$I$1:$I$201,MATCH(1,('📝 Mesures'!$A$1:$A$201=A104)*('📝 Mesures'!$H$1:$H$201&lt;H104)*(ROW('📝 Mesures'!$A$1:$A$201)&lt;&gt;ROW(A104)),0)),"✅ Amélioration",IF(I104&gt;INDEX('📝 Mesures'!$I$1:$I$201,MATCH(1,('📝 Mesures'!$A$1:$A$201=A104)*('📝 Mesures'!$H$1:$H$201&lt;H104)*(ROW('📝 Mesures'!$A$1:$A$201)&lt;&gt;ROW(A104)),0)),"⚠️ Dégradation","→ Stable")),IF(I104&gt;INDEX('📝 Mesures'!$I$1:$I$201,MATCH(1,('📝 Mesures'!$A$1:$A$201=A104)*('📝 Mesures'!$H$1:$H$201&lt;H104)*(ROW('📝 Mesures'!$A$1:$A$201)&lt;&gt;ROW(A104)),0)),"✅ Amélioration",IF(I104&lt;INDEX('📝 Mesures'!$I$1:$I$201,MATCH(1,('📝 Mesures'!$A$1:$A$201=A104)*('📝 Mesures'!$H$1:$H$201&lt;H104)*(ROW('📝 Mesures'!$A$1:$A$201)&lt;&gt;ROW(A104)),0)),"⚠️ Dégradation","→ Stable"))),"— Première mesure"))</f>
        <v/>
      </c>
    </row>
    <row r="105" spans="1:11" x14ac:dyDescent="0.2">
      <c r="A105" s="48"/>
      <c r="B105" s="49" t="str">
        <f>IF(A105="","",INDEX('📋 Indicateurs'!$A$2:$A$23,MATCH(A105,'📋 Indicateurs'!$B$2:$B$23,0)))</f>
        <v/>
      </c>
      <c r="C105" s="49" t="str">
        <f>IF(A105="","",VLOOKUP(A105,'📋 Indicateurs'!$B$2:$P$23,2,0))</f>
        <v/>
      </c>
      <c r="D105" s="50" t="str">
        <f>IF(A105="","",VLOOKUP(A105,'📋 Indicateurs'!$B$2:$P$23,3,0))</f>
        <v/>
      </c>
      <c r="E105" s="50" t="str">
        <f>IF(A105="","",VLOOKUP(A105,'📋 Indicateurs'!$B$2:$P$23,4,0))</f>
        <v/>
      </c>
      <c r="F105" s="49" t="str">
        <f>IF(A105="","",VLOOKUP(A105,'📋 Indicateurs'!$B$2:$P$23,5,0))</f>
        <v/>
      </c>
      <c r="G105" s="49" t="str">
        <f>IF(A105="","",VLOOKUP(A105,'📋 Indicateurs'!$B$2:$P$23,6,0))</f>
        <v/>
      </c>
      <c r="H105" s="52"/>
      <c r="I105" s="51"/>
      <c r="J105" s="49" t="str">
        <f>IF(OR(A105="",H105="",I105=""),"",IF(VLOOKUP(A105,'📋 Indicateurs'!$B$2:$P$23,15,0)="bas_bon",IF(I105&lt;=VLOOKUP(A105,'📋 Indicateurs'!$B$2:$P$23,13,0),"✅ Satisfaisant",IF(I105&gt;=VLOOKUP(A105,'📋 Indicateurs'!$B$2:$P$23,14,0),"🔴 Alerte","⚠️ Vigilance")),IF(I105&gt;=VLOOKUP(A105,'📋 Indicateurs'!$B$2:$P$23,13,0),"✅ Satisfaisant",IF(I105&lt;VLOOKUP(A105,'📋 Indicateurs'!$B$2:$P$23,14,0),"🔴 Alerte","⚠️ Vigilance"))))</f>
        <v/>
      </c>
      <c r="K105" s="49" t="str" cm="1">
        <f t="array" ref="K105">IF(OR(A105="",I105=""),"",IFERROR(IF(VLOOKUP(A105,'📋 Indicateurs'!$B$2:$P$23,15,0)="bas_bon",IF(I105&lt;INDEX('📝 Mesures'!$I$1:$I$201,MATCH(1,('📝 Mesures'!$A$1:$A$201=A105)*('📝 Mesures'!$H$1:$H$201&lt;H105)*(ROW('📝 Mesures'!$A$1:$A$201)&lt;&gt;ROW(A105)),0)),"✅ Amélioration",IF(I105&gt;INDEX('📝 Mesures'!$I$1:$I$201,MATCH(1,('📝 Mesures'!$A$1:$A$201=A105)*('📝 Mesures'!$H$1:$H$201&lt;H105)*(ROW('📝 Mesures'!$A$1:$A$201)&lt;&gt;ROW(A105)),0)),"⚠️ Dégradation","→ Stable")),IF(I105&gt;INDEX('📝 Mesures'!$I$1:$I$201,MATCH(1,('📝 Mesures'!$A$1:$A$201=A105)*('📝 Mesures'!$H$1:$H$201&lt;H105)*(ROW('📝 Mesures'!$A$1:$A$201)&lt;&gt;ROW(A105)),0)),"✅ Amélioration",IF(I105&lt;INDEX('📝 Mesures'!$I$1:$I$201,MATCH(1,('📝 Mesures'!$A$1:$A$201=A105)*('📝 Mesures'!$H$1:$H$201&lt;H105)*(ROW('📝 Mesures'!$A$1:$A$201)&lt;&gt;ROW(A105)),0)),"⚠️ Dégradation","→ Stable"))),"— Première mesure"))</f>
        <v/>
      </c>
    </row>
    <row r="106" spans="1:11" x14ac:dyDescent="0.2">
      <c r="A106" s="48"/>
      <c r="B106" s="49" t="str">
        <f>IF(A106="","",INDEX('📋 Indicateurs'!$A$2:$A$23,MATCH(A106,'📋 Indicateurs'!$B$2:$B$23,0)))</f>
        <v/>
      </c>
      <c r="C106" s="49" t="str">
        <f>IF(A106="","",VLOOKUP(A106,'📋 Indicateurs'!$B$2:$P$23,2,0))</f>
        <v/>
      </c>
      <c r="D106" s="50" t="str">
        <f>IF(A106="","",VLOOKUP(A106,'📋 Indicateurs'!$B$2:$P$23,3,0))</f>
        <v/>
      </c>
      <c r="E106" s="50" t="str">
        <f>IF(A106="","",VLOOKUP(A106,'📋 Indicateurs'!$B$2:$P$23,4,0))</f>
        <v/>
      </c>
      <c r="F106" s="49" t="str">
        <f>IF(A106="","",VLOOKUP(A106,'📋 Indicateurs'!$B$2:$P$23,5,0))</f>
        <v/>
      </c>
      <c r="G106" s="49" t="str">
        <f>IF(A106="","",VLOOKUP(A106,'📋 Indicateurs'!$B$2:$P$23,6,0))</f>
        <v/>
      </c>
      <c r="H106" s="52"/>
      <c r="I106" s="51"/>
      <c r="J106" s="49" t="str">
        <f>IF(OR(A106="",H106="",I106=""),"",IF(VLOOKUP(A106,'📋 Indicateurs'!$B$2:$P$23,15,0)="bas_bon",IF(I106&lt;=VLOOKUP(A106,'📋 Indicateurs'!$B$2:$P$23,13,0),"✅ Satisfaisant",IF(I106&gt;=VLOOKUP(A106,'📋 Indicateurs'!$B$2:$P$23,14,0),"🔴 Alerte","⚠️ Vigilance")),IF(I106&gt;=VLOOKUP(A106,'📋 Indicateurs'!$B$2:$P$23,13,0),"✅ Satisfaisant",IF(I106&lt;VLOOKUP(A106,'📋 Indicateurs'!$B$2:$P$23,14,0),"🔴 Alerte","⚠️ Vigilance"))))</f>
        <v/>
      </c>
      <c r="K106" s="49" t="str" cm="1">
        <f t="array" ref="K106">IF(OR(A106="",I106=""),"",IFERROR(IF(VLOOKUP(A106,'📋 Indicateurs'!$B$2:$P$23,15,0)="bas_bon",IF(I106&lt;INDEX('📝 Mesures'!$I$1:$I$201,MATCH(1,('📝 Mesures'!$A$1:$A$201=A106)*('📝 Mesures'!$H$1:$H$201&lt;H106)*(ROW('📝 Mesures'!$A$1:$A$201)&lt;&gt;ROW(A106)),0)),"✅ Amélioration",IF(I106&gt;INDEX('📝 Mesures'!$I$1:$I$201,MATCH(1,('📝 Mesures'!$A$1:$A$201=A106)*('📝 Mesures'!$H$1:$H$201&lt;H106)*(ROW('📝 Mesures'!$A$1:$A$201)&lt;&gt;ROW(A106)),0)),"⚠️ Dégradation","→ Stable")),IF(I106&gt;INDEX('📝 Mesures'!$I$1:$I$201,MATCH(1,('📝 Mesures'!$A$1:$A$201=A106)*('📝 Mesures'!$H$1:$H$201&lt;H106)*(ROW('📝 Mesures'!$A$1:$A$201)&lt;&gt;ROW(A106)),0)),"✅ Amélioration",IF(I106&lt;INDEX('📝 Mesures'!$I$1:$I$201,MATCH(1,('📝 Mesures'!$A$1:$A$201=A106)*('📝 Mesures'!$H$1:$H$201&lt;H106)*(ROW('📝 Mesures'!$A$1:$A$201)&lt;&gt;ROW(A106)),0)),"⚠️ Dégradation","→ Stable"))),"— Première mesure"))</f>
        <v/>
      </c>
    </row>
    <row r="107" spans="1:11" x14ac:dyDescent="0.2">
      <c r="A107" s="48"/>
      <c r="B107" s="49" t="str">
        <f>IF(A107="","",INDEX('📋 Indicateurs'!$A$2:$A$23,MATCH(A107,'📋 Indicateurs'!$B$2:$B$23,0)))</f>
        <v/>
      </c>
      <c r="C107" s="49" t="str">
        <f>IF(A107="","",VLOOKUP(A107,'📋 Indicateurs'!$B$2:$P$23,2,0))</f>
        <v/>
      </c>
      <c r="D107" s="50" t="str">
        <f>IF(A107="","",VLOOKUP(A107,'📋 Indicateurs'!$B$2:$P$23,3,0))</f>
        <v/>
      </c>
      <c r="E107" s="50" t="str">
        <f>IF(A107="","",VLOOKUP(A107,'📋 Indicateurs'!$B$2:$P$23,4,0))</f>
        <v/>
      </c>
      <c r="F107" s="49" t="str">
        <f>IF(A107="","",VLOOKUP(A107,'📋 Indicateurs'!$B$2:$P$23,5,0))</f>
        <v/>
      </c>
      <c r="G107" s="49" t="str">
        <f>IF(A107="","",VLOOKUP(A107,'📋 Indicateurs'!$B$2:$P$23,6,0))</f>
        <v/>
      </c>
      <c r="H107" s="52"/>
      <c r="I107" s="51"/>
      <c r="J107" s="49" t="str">
        <f>IF(OR(A107="",H107="",I107=""),"",IF(VLOOKUP(A107,'📋 Indicateurs'!$B$2:$P$23,15,0)="bas_bon",IF(I107&lt;=VLOOKUP(A107,'📋 Indicateurs'!$B$2:$P$23,13,0),"✅ Satisfaisant",IF(I107&gt;=VLOOKUP(A107,'📋 Indicateurs'!$B$2:$P$23,14,0),"🔴 Alerte","⚠️ Vigilance")),IF(I107&gt;=VLOOKUP(A107,'📋 Indicateurs'!$B$2:$P$23,13,0),"✅ Satisfaisant",IF(I107&lt;VLOOKUP(A107,'📋 Indicateurs'!$B$2:$P$23,14,0),"🔴 Alerte","⚠️ Vigilance"))))</f>
        <v/>
      </c>
      <c r="K107" s="49" t="str" cm="1">
        <f t="array" ref="K107">IF(OR(A107="",I107=""),"",IFERROR(IF(VLOOKUP(A107,'📋 Indicateurs'!$B$2:$P$23,15,0)="bas_bon",IF(I107&lt;INDEX('📝 Mesures'!$I$1:$I$201,MATCH(1,('📝 Mesures'!$A$1:$A$201=A107)*('📝 Mesures'!$H$1:$H$201&lt;H107)*(ROW('📝 Mesures'!$A$1:$A$201)&lt;&gt;ROW(A107)),0)),"✅ Amélioration",IF(I107&gt;INDEX('📝 Mesures'!$I$1:$I$201,MATCH(1,('📝 Mesures'!$A$1:$A$201=A107)*('📝 Mesures'!$H$1:$H$201&lt;H107)*(ROW('📝 Mesures'!$A$1:$A$201)&lt;&gt;ROW(A107)),0)),"⚠️ Dégradation","→ Stable")),IF(I107&gt;INDEX('📝 Mesures'!$I$1:$I$201,MATCH(1,('📝 Mesures'!$A$1:$A$201=A107)*('📝 Mesures'!$H$1:$H$201&lt;H107)*(ROW('📝 Mesures'!$A$1:$A$201)&lt;&gt;ROW(A107)),0)),"✅ Amélioration",IF(I107&lt;INDEX('📝 Mesures'!$I$1:$I$201,MATCH(1,('📝 Mesures'!$A$1:$A$201=A107)*('📝 Mesures'!$H$1:$H$201&lt;H107)*(ROW('📝 Mesures'!$A$1:$A$201)&lt;&gt;ROW(A107)),0)),"⚠️ Dégradation","→ Stable"))),"— Première mesure"))</f>
        <v/>
      </c>
    </row>
    <row r="108" spans="1:11" x14ac:dyDescent="0.2">
      <c r="A108" s="48"/>
      <c r="B108" s="49" t="str">
        <f>IF(A108="","",INDEX('📋 Indicateurs'!$A$2:$A$23,MATCH(A108,'📋 Indicateurs'!$B$2:$B$23,0)))</f>
        <v/>
      </c>
      <c r="C108" s="49" t="str">
        <f>IF(A108="","",VLOOKUP(A108,'📋 Indicateurs'!$B$2:$P$23,2,0))</f>
        <v/>
      </c>
      <c r="D108" s="50" t="str">
        <f>IF(A108="","",VLOOKUP(A108,'📋 Indicateurs'!$B$2:$P$23,3,0))</f>
        <v/>
      </c>
      <c r="E108" s="50" t="str">
        <f>IF(A108="","",VLOOKUP(A108,'📋 Indicateurs'!$B$2:$P$23,4,0))</f>
        <v/>
      </c>
      <c r="F108" s="49" t="str">
        <f>IF(A108="","",VLOOKUP(A108,'📋 Indicateurs'!$B$2:$P$23,5,0))</f>
        <v/>
      </c>
      <c r="G108" s="49" t="str">
        <f>IF(A108="","",VLOOKUP(A108,'📋 Indicateurs'!$B$2:$P$23,6,0))</f>
        <v/>
      </c>
      <c r="H108" s="52"/>
      <c r="I108" s="51"/>
      <c r="J108" s="49" t="str">
        <f>IF(OR(A108="",H108="",I108=""),"",IF(VLOOKUP(A108,'📋 Indicateurs'!$B$2:$P$23,15,0)="bas_bon",IF(I108&lt;=VLOOKUP(A108,'📋 Indicateurs'!$B$2:$P$23,13,0),"✅ Satisfaisant",IF(I108&gt;=VLOOKUP(A108,'📋 Indicateurs'!$B$2:$P$23,14,0),"🔴 Alerte","⚠️ Vigilance")),IF(I108&gt;=VLOOKUP(A108,'📋 Indicateurs'!$B$2:$P$23,13,0),"✅ Satisfaisant",IF(I108&lt;VLOOKUP(A108,'📋 Indicateurs'!$B$2:$P$23,14,0),"🔴 Alerte","⚠️ Vigilance"))))</f>
        <v/>
      </c>
      <c r="K108" s="49" t="str" cm="1">
        <f t="array" ref="K108">IF(OR(A108="",I108=""),"",IFERROR(IF(VLOOKUP(A108,'📋 Indicateurs'!$B$2:$P$23,15,0)="bas_bon",IF(I108&lt;INDEX('📝 Mesures'!$I$1:$I$201,MATCH(1,('📝 Mesures'!$A$1:$A$201=A108)*('📝 Mesures'!$H$1:$H$201&lt;H108)*(ROW('📝 Mesures'!$A$1:$A$201)&lt;&gt;ROW(A108)),0)),"✅ Amélioration",IF(I108&gt;INDEX('📝 Mesures'!$I$1:$I$201,MATCH(1,('📝 Mesures'!$A$1:$A$201=A108)*('📝 Mesures'!$H$1:$H$201&lt;H108)*(ROW('📝 Mesures'!$A$1:$A$201)&lt;&gt;ROW(A108)),0)),"⚠️ Dégradation","→ Stable")),IF(I108&gt;INDEX('📝 Mesures'!$I$1:$I$201,MATCH(1,('📝 Mesures'!$A$1:$A$201=A108)*('📝 Mesures'!$H$1:$H$201&lt;H108)*(ROW('📝 Mesures'!$A$1:$A$201)&lt;&gt;ROW(A108)),0)),"✅ Amélioration",IF(I108&lt;INDEX('📝 Mesures'!$I$1:$I$201,MATCH(1,('📝 Mesures'!$A$1:$A$201=A108)*('📝 Mesures'!$H$1:$H$201&lt;H108)*(ROW('📝 Mesures'!$A$1:$A$201)&lt;&gt;ROW(A108)),0)),"⚠️ Dégradation","→ Stable"))),"— Première mesure"))</f>
        <v/>
      </c>
    </row>
    <row r="109" spans="1:11" x14ac:dyDescent="0.2">
      <c r="A109" s="48"/>
      <c r="B109" s="49" t="str">
        <f>IF(A109="","",INDEX('📋 Indicateurs'!$A$2:$A$23,MATCH(A109,'📋 Indicateurs'!$B$2:$B$23,0)))</f>
        <v/>
      </c>
      <c r="C109" s="49" t="str">
        <f>IF(A109="","",VLOOKUP(A109,'📋 Indicateurs'!$B$2:$P$23,2,0))</f>
        <v/>
      </c>
      <c r="D109" s="50" t="str">
        <f>IF(A109="","",VLOOKUP(A109,'📋 Indicateurs'!$B$2:$P$23,3,0))</f>
        <v/>
      </c>
      <c r="E109" s="50" t="str">
        <f>IF(A109="","",VLOOKUP(A109,'📋 Indicateurs'!$B$2:$P$23,4,0))</f>
        <v/>
      </c>
      <c r="F109" s="49" t="str">
        <f>IF(A109="","",VLOOKUP(A109,'📋 Indicateurs'!$B$2:$P$23,5,0))</f>
        <v/>
      </c>
      <c r="G109" s="49" t="str">
        <f>IF(A109="","",VLOOKUP(A109,'📋 Indicateurs'!$B$2:$P$23,6,0))</f>
        <v/>
      </c>
      <c r="H109" s="52"/>
      <c r="I109" s="51"/>
      <c r="J109" s="49" t="str">
        <f>IF(OR(A109="",H109="",I109=""),"",IF(VLOOKUP(A109,'📋 Indicateurs'!$B$2:$P$23,15,0)="bas_bon",IF(I109&lt;=VLOOKUP(A109,'📋 Indicateurs'!$B$2:$P$23,13,0),"✅ Satisfaisant",IF(I109&gt;=VLOOKUP(A109,'📋 Indicateurs'!$B$2:$P$23,14,0),"🔴 Alerte","⚠️ Vigilance")),IF(I109&gt;=VLOOKUP(A109,'📋 Indicateurs'!$B$2:$P$23,13,0),"✅ Satisfaisant",IF(I109&lt;VLOOKUP(A109,'📋 Indicateurs'!$B$2:$P$23,14,0),"🔴 Alerte","⚠️ Vigilance"))))</f>
        <v/>
      </c>
      <c r="K109" s="49" t="str" cm="1">
        <f t="array" ref="K109">IF(OR(A109="",I109=""),"",IFERROR(IF(VLOOKUP(A109,'📋 Indicateurs'!$B$2:$P$23,15,0)="bas_bon",IF(I109&lt;INDEX('📝 Mesures'!$I$1:$I$201,MATCH(1,('📝 Mesures'!$A$1:$A$201=A109)*('📝 Mesures'!$H$1:$H$201&lt;H109)*(ROW('📝 Mesures'!$A$1:$A$201)&lt;&gt;ROW(A109)),0)),"✅ Amélioration",IF(I109&gt;INDEX('📝 Mesures'!$I$1:$I$201,MATCH(1,('📝 Mesures'!$A$1:$A$201=A109)*('📝 Mesures'!$H$1:$H$201&lt;H109)*(ROW('📝 Mesures'!$A$1:$A$201)&lt;&gt;ROW(A109)),0)),"⚠️ Dégradation","→ Stable")),IF(I109&gt;INDEX('📝 Mesures'!$I$1:$I$201,MATCH(1,('📝 Mesures'!$A$1:$A$201=A109)*('📝 Mesures'!$H$1:$H$201&lt;H109)*(ROW('📝 Mesures'!$A$1:$A$201)&lt;&gt;ROW(A109)),0)),"✅ Amélioration",IF(I109&lt;INDEX('📝 Mesures'!$I$1:$I$201,MATCH(1,('📝 Mesures'!$A$1:$A$201=A109)*('📝 Mesures'!$H$1:$H$201&lt;H109)*(ROW('📝 Mesures'!$A$1:$A$201)&lt;&gt;ROW(A109)),0)),"⚠️ Dégradation","→ Stable"))),"— Première mesure"))</f>
        <v/>
      </c>
    </row>
    <row r="110" spans="1:11" x14ac:dyDescent="0.2">
      <c r="A110" s="48"/>
      <c r="B110" s="49" t="str">
        <f>IF(A110="","",INDEX('📋 Indicateurs'!$A$2:$A$23,MATCH(A110,'📋 Indicateurs'!$B$2:$B$23,0)))</f>
        <v/>
      </c>
      <c r="C110" s="49" t="str">
        <f>IF(A110="","",VLOOKUP(A110,'📋 Indicateurs'!$B$2:$P$23,2,0))</f>
        <v/>
      </c>
      <c r="D110" s="50" t="str">
        <f>IF(A110="","",VLOOKUP(A110,'📋 Indicateurs'!$B$2:$P$23,3,0))</f>
        <v/>
      </c>
      <c r="E110" s="50" t="str">
        <f>IF(A110="","",VLOOKUP(A110,'📋 Indicateurs'!$B$2:$P$23,4,0))</f>
        <v/>
      </c>
      <c r="F110" s="49" t="str">
        <f>IF(A110="","",VLOOKUP(A110,'📋 Indicateurs'!$B$2:$P$23,5,0))</f>
        <v/>
      </c>
      <c r="G110" s="49" t="str">
        <f>IF(A110="","",VLOOKUP(A110,'📋 Indicateurs'!$B$2:$P$23,6,0))</f>
        <v/>
      </c>
      <c r="H110" s="52"/>
      <c r="I110" s="51"/>
      <c r="J110" s="49" t="str">
        <f>IF(OR(A110="",H110="",I110=""),"",IF(VLOOKUP(A110,'📋 Indicateurs'!$B$2:$P$23,15,0)="bas_bon",IF(I110&lt;=VLOOKUP(A110,'📋 Indicateurs'!$B$2:$P$23,13,0),"✅ Satisfaisant",IF(I110&gt;=VLOOKUP(A110,'📋 Indicateurs'!$B$2:$P$23,14,0),"🔴 Alerte","⚠️ Vigilance")),IF(I110&gt;=VLOOKUP(A110,'📋 Indicateurs'!$B$2:$P$23,13,0),"✅ Satisfaisant",IF(I110&lt;VLOOKUP(A110,'📋 Indicateurs'!$B$2:$P$23,14,0),"🔴 Alerte","⚠️ Vigilance"))))</f>
        <v/>
      </c>
      <c r="K110" s="49" t="str" cm="1">
        <f t="array" ref="K110">IF(OR(A110="",I110=""),"",IFERROR(IF(VLOOKUP(A110,'📋 Indicateurs'!$B$2:$P$23,15,0)="bas_bon",IF(I110&lt;INDEX('📝 Mesures'!$I$1:$I$201,MATCH(1,('📝 Mesures'!$A$1:$A$201=A110)*('📝 Mesures'!$H$1:$H$201&lt;H110)*(ROW('📝 Mesures'!$A$1:$A$201)&lt;&gt;ROW(A110)),0)),"✅ Amélioration",IF(I110&gt;INDEX('📝 Mesures'!$I$1:$I$201,MATCH(1,('📝 Mesures'!$A$1:$A$201=A110)*('📝 Mesures'!$H$1:$H$201&lt;H110)*(ROW('📝 Mesures'!$A$1:$A$201)&lt;&gt;ROW(A110)),0)),"⚠️ Dégradation","→ Stable")),IF(I110&gt;INDEX('📝 Mesures'!$I$1:$I$201,MATCH(1,('📝 Mesures'!$A$1:$A$201=A110)*('📝 Mesures'!$H$1:$H$201&lt;H110)*(ROW('📝 Mesures'!$A$1:$A$201)&lt;&gt;ROW(A110)),0)),"✅ Amélioration",IF(I110&lt;INDEX('📝 Mesures'!$I$1:$I$201,MATCH(1,('📝 Mesures'!$A$1:$A$201=A110)*('📝 Mesures'!$H$1:$H$201&lt;H110)*(ROW('📝 Mesures'!$A$1:$A$201)&lt;&gt;ROW(A110)),0)),"⚠️ Dégradation","→ Stable"))),"— Première mesure"))</f>
        <v/>
      </c>
    </row>
    <row r="111" spans="1:11" x14ac:dyDescent="0.2">
      <c r="A111" s="48"/>
      <c r="B111" s="49" t="str">
        <f>IF(A111="","",INDEX('📋 Indicateurs'!$A$2:$A$23,MATCH(A111,'📋 Indicateurs'!$B$2:$B$23,0)))</f>
        <v/>
      </c>
      <c r="C111" s="49" t="str">
        <f>IF(A111="","",VLOOKUP(A111,'📋 Indicateurs'!$B$2:$P$23,2,0))</f>
        <v/>
      </c>
      <c r="D111" s="50" t="str">
        <f>IF(A111="","",VLOOKUP(A111,'📋 Indicateurs'!$B$2:$P$23,3,0))</f>
        <v/>
      </c>
      <c r="E111" s="50" t="str">
        <f>IF(A111="","",VLOOKUP(A111,'📋 Indicateurs'!$B$2:$P$23,4,0))</f>
        <v/>
      </c>
      <c r="F111" s="49" t="str">
        <f>IF(A111="","",VLOOKUP(A111,'📋 Indicateurs'!$B$2:$P$23,5,0))</f>
        <v/>
      </c>
      <c r="G111" s="49" t="str">
        <f>IF(A111="","",VLOOKUP(A111,'📋 Indicateurs'!$B$2:$P$23,6,0))</f>
        <v/>
      </c>
      <c r="H111" s="52"/>
      <c r="I111" s="51"/>
      <c r="J111" s="49" t="str">
        <f>IF(OR(A111="",H111="",I111=""),"",IF(VLOOKUP(A111,'📋 Indicateurs'!$B$2:$P$23,15,0)="bas_bon",IF(I111&lt;=VLOOKUP(A111,'📋 Indicateurs'!$B$2:$P$23,13,0),"✅ Satisfaisant",IF(I111&gt;=VLOOKUP(A111,'📋 Indicateurs'!$B$2:$P$23,14,0),"🔴 Alerte","⚠️ Vigilance")),IF(I111&gt;=VLOOKUP(A111,'📋 Indicateurs'!$B$2:$P$23,13,0),"✅ Satisfaisant",IF(I111&lt;VLOOKUP(A111,'📋 Indicateurs'!$B$2:$P$23,14,0),"🔴 Alerte","⚠️ Vigilance"))))</f>
        <v/>
      </c>
      <c r="K111" s="49" t="str" cm="1">
        <f t="array" ref="K111">IF(OR(A111="",I111=""),"",IFERROR(IF(VLOOKUP(A111,'📋 Indicateurs'!$B$2:$P$23,15,0)="bas_bon",IF(I111&lt;INDEX('📝 Mesures'!$I$1:$I$201,MATCH(1,('📝 Mesures'!$A$1:$A$201=A111)*('📝 Mesures'!$H$1:$H$201&lt;H111)*(ROW('📝 Mesures'!$A$1:$A$201)&lt;&gt;ROW(A111)),0)),"✅ Amélioration",IF(I111&gt;INDEX('📝 Mesures'!$I$1:$I$201,MATCH(1,('📝 Mesures'!$A$1:$A$201=A111)*('📝 Mesures'!$H$1:$H$201&lt;H111)*(ROW('📝 Mesures'!$A$1:$A$201)&lt;&gt;ROW(A111)),0)),"⚠️ Dégradation","→ Stable")),IF(I111&gt;INDEX('📝 Mesures'!$I$1:$I$201,MATCH(1,('📝 Mesures'!$A$1:$A$201=A111)*('📝 Mesures'!$H$1:$H$201&lt;H111)*(ROW('📝 Mesures'!$A$1:$A$201)&lt;&gt;ROW(A111)),0)),"✅ Amélioration",IF(I111&lt;INDEX('📝 Mesures'!$I$1:$I$201,MATCH(1,('📝 Mesures'!$A$1:$A$201=A111)*('📝 Mesures'!$H$1:$H$201&lt;H111)*(ROW('📝 Mesures'!$A$1:$A$201)&lt;&gt;ROW(A111)),0)),"⚠️ Dégradation","→ Stable"))),"— Première mesure"))</f>
        <v/>
      </c>
    </row>
    <row r="112" spans="1:11" x14ac:dyDescent="0.2">
      <c r="A112" s="48"/>
      <c r="B112" s="49" t="str">
        <f>IF(A112="","",INDEX('📋 Indicateurs'!$A$2:$A$23,MATCH(A112,'📋 Indicateurs'!$B$2:$B$23,0)))</f>
        <v/>
      </c>
      <c r="C112" s="49" t="str">
        <f>IF(A112="","",VLOOKUP(A112,'📋 Indicateurs'!$B$2:$P$23,2,0))</f>
        <v/>
      </c>
      <c r="D112" s="50" t="str">
        <f>IF(A112="","",VLOOKUP(A112,'📋 Indicateurs'!$B$2:$P$23,3,0))</f>
        <v/>
      </c>
      <c r="E112" s="50" t="str">
        <f>IF(A112="","",VLOOKUP(A112,'📋 Indicateurs'!$B$2:$P$23,4,0))</f>
        <v/>
      </c>
      <c r="F112" s="49" t="str">
        <f>IF(A112="","",VLOOKUP(A112,'📋 Indicateurs'!$B$2:$P$23,5,0))</f>
        <v/>
      </c>
      <c r="G112" s="49" t="str">
        <f>IF(A112="","",VLOOKUP(A112,'📋 Indicateurs'!$B$2:$P$23,6,0))</f>
        <v/>
      </c>
      <c r="H112" s="52"/>
      <c r="I112" s="51"/>
      <c r="J112" s="49" t="str">
        <f>IF(OR(A112="",H112="",I112=""),"",IF(VLOOKUP(A112,'📋 Indicateurs'!$B$2:$P$23,15,0)="bas_bon",IF(I112&lt;=VLOOKUP(A112,'📋 Indicateurs'!$B$2:$P$23,13,0),"✅ Satisfaisant",IF(I112&gt;=VLOOKUP(A112,'📋 Indicateurs'!$B$2:$P$23,14,0),"🔴 Alerte","⚠️ Vigilance")),IF(I112&gt;=VLOOKUP(A112,'📋 Indicateurs'!$B$2:$P$23,13,0),"✅ Satisfaisant",IF(I112&lt;VLOOKUP(A112,'📋 Indicateurs'!$B$2:$P$23,14,0),"🔴 Alerte","⚠️ Vigilance"))))</f>
        <v/>
      </c>
      <c r="K112" s="49" t="str" cm="1">
        <f t="array" ref="K112">IF(OR(A112="",I112=""),"",IFERROR(IF(VLOOKUP(A112,'📋 Indicateurs'!$B$2:$P$23,15,0)="bas_bon",IF(I112&lt;INDEX('📝 Mesures'!$I$1:$I$201,MATCH(1,('📝 Mesures'!$A$1:$A$201=A112)*('📝 Mesures'!$H$1:$H$201&lt;H112)*(ROW('📝 Mesures'!$A$1:$A$201)&lt;&gt;ROW(A112)),0)),"✅ Amélioration",IF(I112&gt;INDEX('📝 Mesures'!$I$1:$I$201,MATCH(1,('📝 Mesures'!$A$1:$A$201=A112)*('📝 Mesures'!$H$1:$H$201&lt;H112)*(ROW('📝 Mesures'!$A$1:$A$201)&lt;&gt;ROW(A112)),0)),"⚠️ Dégradation","→ Stable")),IF(I112&gt;INDEX('📝 Mesures'!$I$1:$I$201,MATCH(1,('📝 Mesures'!$A$1:$A$201=A112)*('📝 Mesures'!$H$1:$H$201&lt;H112)*(ROW('📝 Mesures'!$A$1:$A$201)&lt;&gt;ROW(A112)),0)),"✅ Amélioration",IF(I112&lt;INDEX('📝 Mesures'!$I$1:$I$201,MATCH(1,('📝 Mesures'!$A$1:$A$201=A112)*('📝 Mesures'!$H$1:$H$201&lt;H112)*(ROW('📝 Mesures'!$A$1:$A$201)&lt;&gt;ROW(A112)),0)),"⚠️ Dégradation","→ Stable"))),"— Première mesure"))</f>
        <v/>
      </c>
    </row>
    <row r="113" spans="1:11" x14ac:dyDescent="0.2">
      <c r="A113" s="48"/>
      <c r="B113" s="49" t="str">
        <f>IF(A113="","",INDEX('📋 Indicateurs'!$A$2:$A$23,MATCH(A113,'📋 Indicateurs'!$B$2:$B$23,0)))</f>
        <v/>
      </c>
      <c r="C113" s="49" t="str">
        <f>IF(A113="","",VLOOKUP(A113,'📋 Indicateurs'!$B$2:$P$23,2,0))</f>
        <v/>
      </c>
      <c r="D113" s="50" t="str">
        <f>IF(A113="","",VLOOKUP(A113,'📋 Indicateurs'!$B$2:$P$23,3,0))</f>
        <v/>
      </c>
      <c r="E113" s="50" t="str">
        <f>IF(A113="","",VLOOKUP(A113,'📋 Indicateurs'!$B$2:$P$23,4,0))</f>
        <v/>
      </c>
      <c r="F113" s="49" t="str">
        <f>IF(A113="","",VLOOKUP(A113,'📋 Indicateurs'!$B$2:$P$23,5,0))</f>
        <v/>
      </c>
      <c r="G113" s="49" t="str">
        <f>IF(A113="","",VLOOKUP(A113,'📋 Indicateurs'!$B$2:$P$23,6,0))</f>
        <v/>
      </c>
      <c r="H113" s="52"/>
      <c r="I113" s="51"/>
      <c r="J113" s="49" t="str">
        <f>IF(OR(A113="",H113="",I113=""),"",IF(VLOOKUP(A113,'📋 Indicateurs'!$B$2:$P$23,15,0)="bas_bon",IF(I113&lt;=VLOOKUP(A113,'📋 Indicateurs'!$B$2:$P$23,13,0),"✅ Satisfaisant",IF(I113&gt;=VLOOKUP(A113,'📋 Indicateurs'!$B$2:$P$23,14,0),"🔴 Alerte","⚠️ Vigilance")),IF(I113&gt;=VLOOKUP(A113,'📋 Indicateurs'!$B$2:$P$23,13,0),"✅ Satisfaisant",IF(I113&lt;VLOOKUP(A113,'📋 Indicateurs'!$B$2:$P$23,14,0),"🔴 Alerte","⚠️ Vigilance"))))</f>
        <v/>
      </c>
      <c r="K113" s="49" t="str" cm="1">
        <f t="array" ref="K113">IF(OR(A113="",I113=""),"",IFERROR(IF(VLOOKUP(A113,'📋 Indicateurs'!$B$2:$P$23,15,0)="bas_bon",IF(I113&lt;INDEX('📝 Mesures'!$I$1:$I$201,MATCH(1,('📝 Mesures'!$A$1:$A$201=A113)*('📝 Mesures'!$H$1:$H$201&lt;H113)*(ROW('📝 Mesures'!$A$1:$A$201)&lt;&gt;ROW(A113)),0)),"✅ Amélioration",IF(I113&gt;INDEX('📝 Mesures'!$I$1:$I$201,MATCH(1,('📝 Mesures'!$A$1:$A$201=A113)*('📝 Mesures'!$H$1:$H$201&lt;H113)*(ROW('📝 Mesures'!$A$1:$A$201)&lt;&gt;ROW(A113)),0)),"⚠️ Dégradation","→ Stable")),IF(I113&gt;INDEX('📝 Mesures'!$I$1:$I$201,MATCH(1,('📝 Mesures'!$A$1:$A$201=A113)*('📝 Mesures'!$H$1:$H$201&lt;H113)*(ROW('📝 Mesures'!$A$1:$A$201)&lt;&gt;ROW(A113)),0)),"✅ Amélioration",IF(I113&lt;INDEX('📝 Mesures'!$I$1:$I$201,MATCH(1,('📝 Mesures'!$A$1:$A$201=A113)*('📝 Mesures'!$H$1:$H$201&lt;H113)*(ROW('📝 Mesures'!$A$1:$A$201)&lt;&gt;ROW(A113)),0)),"⚠️ Dégradation","→ Stable"))),"— Première mesure"))</f>
        <v/>
      </c>
    </row>
    <row r="114" spans="1:11" x14ac:dyDescent="0.2">
      <c r="A114" s="48"/>
      <c r="B114" s="49" t="str">
        <f>IF(A114="","",INDEX('📋 Indicateurs'!$A$2:$A$23,MATCH(A114,'📋 Indicateurs'!$B$2:$B$23,0)))</f>
        <v/>
      </c>
      <c r="C114" s="49" t="str">
        <f>IF(A114="","",VLOOKUP(A114,'📋 Indicateurs'!$B$2:$P$23,2,0))</f>
        <v/>
      </c>
      <c r="D114" s="50" t="str">
        <f>IF(A114="","",VLOOKUP(A114,'📋 Indicateurs'!$B$2:$P$23,3,0))</f>
        <v/>
      </c>
      <c r="E114" s="50" t="str">
        <f>IF(A114="","",VLOOKUP(A114,'📋 Indicateurs'!$B$2:$P$23,4,0))</f>
        <v/>
      </c>
      <c r="F114" s="49" t="str">
        <f>IF(A114="","",VLOOKUP(A114,'📋 Indicateurs'!$B$2:$P$23,5,0))</f>
        <v/>
      </c>
      <c r="G114" s="49" t="str">
        <f>IF(A114="","",VLOOKUP(A114,'📋 Indicateurs'!$B$2:$P$23,6,0))</f>
        <v/>
      </c>
      <c r="H114" s="52"/>
      <c r="I114" s="51"/>
      <c r="J114" s="49" t="str">
        <f>IF(OR(A114="",H114="",I114=""),"",IF(VLOOKUP(A114,'📋 Indicateurs'!$B$2:$P$23,15,0)="bas_bon",IF(I114&lt;=VLOOKUP(A114,'📋 Indicateurs'!$B$2:$P$23,13,0),"✅ Satisfaisant",IF(I114&gt;=VLOOKUP(A114,'📋 Indicateurs'!$B$2:$P$23,14,0),"🔴 Alerte","⚠️ Vigilance")),IF(I114&gt;=VLOOKUP(A114,'📋 Indicateurs'!$B$2:$P$23,13,0),"✅ Satisfaisant",IF(I114&lt;VLOOKUP(A114,'📋 Indicateurs'!$B$2:$P$23,14,0),"🔴 Alerte","⚠️ Vigilance"))))</f>
        <v/>
      </c>
      <c r="K114" s="49" t="str" cm="1">
        <f t="array" ref="K114">IF(OR(A114="",I114=""),"",IFERROR(IF(VLOOKUP(A114,'📋 Indicateurs'!$B$2:$P$23,15,0)="bas_bon",IF(I114&lt;INDEX('📝 Mesures'!$I$1:$I$201,MATCH(1,('📝 Mesures'!$A$1:$A$201=A114)*('📝 Mesures'!$H$1:$H$201&lt;H114)*(ROW('📝 Mesures'!$A$1:$A$201)&lt;&gt;ROW(A114)),0)),"✅ Amélioration",IF(I114&gt;INDEX('📝 Mesures'!$I$1:$I$201,MATCH(1,('📝 Mesures'!$A$1:$A$201=A114)*('📝 Mesures'!$H$1:$H$201&lt;H114)*(ROW('📝 Mesures'!$A$1:$A$201)&lt;&gt;ROW(A114)),0)),"⚠️ Dégradation","→ Stable")),IF(I114&gt;INDEX('📝 Mesures'!$I$1:$I$201,MATCH(1,('📝 Mesures'!$A$1:$A$201=A114)*('📝 Mesures'!$H$1:$H$201&lt;H114)*(ROW('📝 Mesures'!$A$1:$A$201)&lt;&gt;ROW(A114)),0)),"✅ Amélioration",IF(I114&lt;INDEX('📝 Mesures'!$I$1:$I$201,MATCH(1,('📝 Mesures'!$A$1:$A$201=A114)*('📝 Mesures'!$H$1:$H$201&lt;H114)*(ROW('📝 Mesures'!$A$1:$A$201)&lt;&gt;ROW(A114)),0)),"⚠️ Dégradation","→ Stable"))),"— Première mesure"))</f>
        <v/>
      </c>
    </row>
    <row r="115" spans="1:11" x14ac:dyDescent="0.2">
      <c r="A115" s="48"/>
      <c r="B115" s="49" t="str">
        <f>IF(A115="","",INDEX('📋 Indicateurs'!$A$2:$A$23,MATCH(A115,'📋 Indicateurs'!$B$2:$B$23,0)))</f>
        <v/>
      </c>
      <c r="C115" s="49" t="str">
        <f>IF(A115="","",VLOOKUP(A115,'📋 Indicateurs'!$B$2:$P$23,2,0))</f>
        <v/>
      </c>
      <c r="D115" s="50" t="str">
        <f>IF(A115="","",VLOOKUP(A115,'📋 Indicateurs'!$B$2:$P$23,3,0))</f>
        <v/>
      </c>
      <c r="E115" s="50" t="str">
        <f>IF(A115="","",VLOOKUP(A115,'📋 Indicateurs'!$B$2:$P$23,4,0))</f>
        <v/>
      </c>
      <c r="F115" s="49" t="str">
        <f>IF(A115="","",VLOOKUP(A115,'📋 Indicateurs'!$B$2:$P$23,5,0))</f>
        <v/>
      </c>
      <c r="G115" s="49" t="str">
        <f>IF(A115="","",VLOOKUP(A115,'📋 Indicateurs'!$B$2:$P$23,6,0))</f>
        <v/>
      </c>
      <c r="H115" s="52"/>
      <c r="I115" s="51"/>
      <c r="J115" s="49" t="str">
        <f>IF(OR(A115="",H115="",I115=""),"",IF(VLOOKUP(A115,'📋 Indicateurs'!$B$2:$P$23,15,0)="bas_bon",IF(I115&lt;=VLOOKUP(A115,'📋 Indicateurs'!$B$2:$P$23,13,0),"✅ Satisfaisant",IF(I115&gt;=VLOOKUP(A115,'📋 Indicateurs'!$B$2:$P$23,14,0),"🔴 Alerte","⚠️ Vigilance")),IF(I115&gt;=VLOOKUP(A115,'📋 Indicateurs'!$B$2:$P$23,13,0),"✅ Satisfaisant",IF(I115&lt;VLOOKUP(A115,'📋 Indicateurs'!$B$2:$P$23,14,0),"🔴 Alerte","⚠️ Vigilance"))))</f>
        <v/>
      </c>
      <c r="K115" s="49" t="str" cm="1">
        <f t="array" ref="K115">IF(OR(A115="",I115=""),"",IFERROR(IF(VLOOKUP(A115,'📋 Indicateurs'!$B$2:$P$23,15,0)="bas_bon",IF(I115&lt;INDEX('📝 Mesures'!$I$1:$I$201,MATCH(1,('📝 Mesures'!$A$1:$A$201=A115)*('📝 Mesures'!$H$1:$H$201&lt;H115)*(ROW('📝 Mesures'!$A$1:$A$201)&lt;&gt;ROW(A115)),0)),"✅ Amélioration",IF(I115&gt;INDEX('📝 Mesures'!$I$1:$I$201,MATCH(1,('📝 Mesures'!$A$1:$A$201=A115)*('📝 Mesures'!$H$1:$H$201&lt;H115)*(ROW('📝 Mesures'!$A$1:$A$201)&lt;&gt;ROW(A115)),0)),"⚠️ Dégradation","→ Stable")),IF(I115&gt;INDEX('📝 Mesures'!$I$1:$I$201,MATCH(1,('📝 Mesures'!$A$1:$A$201=A115)*('📝 Mesures'!$H$1:$H$201&lt;H115)*(ROW('📝 Mesures'!$A$1:$A$201)&lt;&gt;ROW(A115)),0)),"✅ Amélioration",IF(I115&lt;INDEX('📝 Mesures'!$I$1:$I$201,MATCH(1,('📝 Mesures'!$A$1:$A$201=A115)*('📝 Mesures'!$H$1:$H$201&lt;H115)*(ROW('📝 Mesures'!$A$1:$A$201)&lt;&gt;ROW(A115)),0)),"⚠️ Dégradation","→ Stable"))),"— Première mesure"))</f>
        <v/>
      </c>
    </row>
    <row r="116" spans="1:11" x14ac:dyDescent="0.2">
      <c r="A116" s="48"/>
      <c r="B116" s="49" t="str">
        <f>IF(A116="","",INDEX('📋 Indicateurs'!$A$2:$A$23,MATCH(A116,'📋 Indicateurs'!$B$2:$B$23,0)))</f>
        <v/>
      </c>
      <c r="C116" s="49" t="str">
        <f>IF(A116="","",VLOOKUP(A116,'📋 Indicateurs'!$B$2:$P$23,2,0))</f>
        <v/>
      </c>
      <c r="D116" s="50" t="str">
        <f>IF(A116="","",VLOOKUP(A116,'📋 Indicateurs'!$B$2:$P$23,3,0))</f>
        <v/>
      </c>
      <c r="E116" s="50" t="str">
        <f>IF(A116="","",VLOOKUP(A116,'📋 Indicateurs'!$B$2:$P$23,4,0))</f>
        <v/>
      </c>
      <c r="F116" s="49" t="str">
        <f>IF(A116="","",VLOOKUP(A116,'📋 Indicateurs'!$B$2:$P$23,5,0))</f>
        <v/>
      </c>
      <c r="G116" s="49" t="str">
        <f>IF(A116="","",VLOOKUP(A116,'📋 Indicateurs'!$B$2:$P$23,6,0))</f>
        <v/>
      </c>
      <c r="H116" s="52"/>
      <c r="I116" s="51"/>
      <c r="J116" s="49" t="str">
        <f>IF(OR(A116="",H116="",I116=""),"",IF(VLOOKUP(A116,'📋 Indicateurs'!$B$2:$P$23,15,0)="bas_bon",IF(I116&lt;=VLOOKUP(A116,'📋 Indicateurs'!$B$2:$P$23,13,0),"✅ Satisfaisant",IF(I116&gt;=VLOOKUP(A116,'📋 Indicateurs'!$B$2:$P$23,14,0),"🔴 Alerte","⚠️ Vigilance")),IF(I116&gt;=VLOOKUP(A116,'📋 Indicateurs'!$B$2:$P$23,13,0),"✅ Satisfaisant",IF(I116&lt;VLOOKUP(A116,'📋 Indicateurs'!$B$2:$P$23,14,0),"🔴 Alerte","⚠️ Vigilance"))))</f>
        <v/>
      </c>
      <c r="K116" s="49" t="str" cm="1">
        <f t="array" ref="K116">IF(OR(A116="",I116=""),"",IFERROR(IF(VLOOKUP(A116,'📋 Indicateurs'!$B$2:$P$23,15,0)="bas_bon",IF(I116&lt;INDEX('📝 Mesures'!$I$1:$I$201,MATCH(1,('📝 Mesures'!$A$1:$A$201=A116)*('📝 Mesures'!$H$1:$H$201&lt;H116)*(ROW('📝 Mesures'!$A$1:$A$201)&lt;&gt;ROW(A116)),0)),"✅ Amélioration",IF(I116&gt;INDEX('📝 Mesures'!$I$1:$I$201,MATCH(1,('📝 Mesures'!$A$1:$A$201=A116)*('📝 Mesures'!$H$1:$H$201&lt;H116)*(ROW('📝 Mesures'!$A$1:$A$201)&lt;&gt;ROW(A116)),0)),"⚠️ Dégradation","→ Stable")),IF(I116&gt;INDEX('📝 Mesures'!$I$1:$I$201,MATCH(1,('📝 Mesures'!$A$1:$A$201=A116)*('📝 Mesures'!$H$1:$H$201&lt;H116)*(ROW('📝 Mesures'!$A$1:$A$201)&lt;&gt;ROW(A116)),0)),"✅ Amélioration",IF(I116&lt;INDEX('📝 Mesures'!$I$1:$I$201,MATCH(1,('📝 Mesures'!$A$1:$A$201=A116)*('📝 Mesures'!$H$1:$H$201&lt;H116)*(ROW('📝 Mesures'!$A$1:$A$201)&lt;&gt;ROW(A116)),0)),"⚠️ Dégradation","→ Stable"))),"— Première mesure"))</f>
        <v/>
      </c>
    </row>
    <row r="117" spans="1:11" x14ac:dyDescent="0.2">
      <c r="A117" s="48"/>
      <c r="B117" s="49" t="str">
        <f>IF(A117="","",INDEX('📋 Indicateurs'!$A$2:$A$23,MATCH(A117,'📋 Indicateurs'!$B$2:$B$23,0)))</f>
        <v/>
      </c>
      <c r="C117" s="49" t="str">
        <f>IF(A117="","",VLOOKUP(A117,'📋 Indicateurs'!$B$2:$P$23,2,0))</f>
        <v/>
      </c>
      <c r="D117" s="50" t="str">
        <f>IF(A117="","",VLOOKUP(A117,'📋 Indicateurs'!$B$2:$P$23,3,0))</f>
        <v/>
      </c>
      <c r="E117" s="50" t="str">
        <f>IF(A117="","",VLOOKUP(A117,'📋 Indicateurs'!$B$2:$P$23,4,0))</f>
        <v/>
      </c>
      <c r="F117" s="49" t="str">
        <f>IF(A117="","",VLOOKUP(A117,'📋 Indicateurs'!$B$2:$P$23,5,0))</f>
        <v/>
      </c>
      <c r="G117" s="49" t="str">
        <f>IF(A117="","",VLOOKUP(A117,'📋 Indicateurs'!$B$2:$P$23,6,0))</f>
        <v/>
      </c>
      <c r="H117" s="52"/>
      <c r="I117" s="51"/>
      <c r="J117" s="49" t="str">
        <f>IF(OR(A117="",H117="",I117=""),"",IF(VLOOKUP(A117,'📋 Indicateurs'!$B$2:$P$23,15,0)="bas_bon",IF(I117&lt;=VLOOKUP(A117,'📋 Indicateurs'!$B$2:$P$23,13,0),"✅ Satisfaisant",IF(I117&gt;=VLOOKUP(A117,'📋 Indicateurs'!$B$2:$P$23,14,0),"🔴 Alerte","⚠️ Vigilance")),IF(I117&gt;=VLOOKUP(A117,'📋 Indicateurs'!$B$2:$P$23,13,0),"✅ Satisfaisant",IF(I117&lt;VLOOKUP(A117,'📋 Indicateurs'!$B$2:$P$23,14,0),"🔴 Alerte","⚠️ Vigilance"))))</f>
        <v/>
      </c>
      <c r="K117" s="49" t="str" cm="1">
        <f t="array" ref="K117">IF(OR(A117="",I117=""),"",IFERROR(IF(VLOOKUP(A117,'📋 Indicateurs'!$B$2:$P$23,15,0)="bas_bon",IF(I117&lt;INDEX('📝 Mesures'!$I$1:$I$201,MATCH(1,('📝 Mesures'!$A$1:$A$201=A117)*('📝 Mesures'!$H$1:$H$201&lt;H117)*(ROW('📝 Mesures'!$A$1:$A$201)&lt;&gt;ROW(A117)),0)),"✅ Amélioration",IF(I117&gt;INDEX('📝 Mesures'!$I$1:$I$201,MATCH(1,('📝 Mesures'!$A$1:$A$201=A117)*('📝 Mesures'!$H$1:$H$201&lt;H117)*(ROW('📝 Mesures'!$A$1:$A$201)&lt;&gt;ROW(A117)),0)),"⚠️ Dégradation","→ Stable")),IF(I117&gt;INDEX('📝 Mesures'!$I$1:$I$201,MATCH(1,('📝 Mesures'!$A$1:$A$201=A117)*('📝 Mesures'!$H$1:$H$201&lt;H117)*(ROW('📝 Mesures'!$A$1:$A$201)&lt;&gt;ROW(A117)),0)),"✅ Amélioration",IF(I117&lt;INDEX('📝 Mesures'!$I$1:$I$201,MATCH(1,('📝 Mesures'!$A$1:$A$201=A117)*('📝 Mesures'!$H$1:$H$201&lt;H117)*(ROW('📝 Mesures'!$A$1:$A$201)&lt;&gt;ROW(A117)),0)),"⚠️ Dégradation","→ Stable"))),"— Première mesure"))</f>
        <v/>
      </c>
    </row>
    <row r="118" spans="1:11" x14ac:dyDescent="0.2">
      <c r="A118" s="48"/>
      <c r="B118" s="49" t="str">
        <f>IF(A118="","",INDEX('📋 Indicateurs'!$A$2:$A$23,MATCH(A118,'📋 Indicateurs'!$B$2:$B$23,0)))</f>
        <v/>
      </c>
      <c r="C118" s="49" t="str">
        <f>IF(A118="","",VLOOKUP(A118,'📋 Indicateurs'!$B$2:$P$23,2,0))</f>
        <v/>
      </c>
      <c r="D118" s="50" t="str">
        <f>IF(A118="","",VLOOKUP(A118,'📋 Indicateurs'!$B$2:$P$23,3,0))</f>
        <v/>
      </c>
      <c r="E118" s="50" t="str">
        <f>IF(A118="","",VLOOKUP(A118,'📋 Indicateurs'!$B$2:$P$23,4,0))</f>
        <v/>
      </c>
      <c r="F118" s="49" t="str">
        <f>IF(A118="","",VLOOKUP(A118,'📋 Indicateurs'!$B$2:$P$23,5,0))</f>
        <v/>
      </c>
      <c r="G118" s="49" t="str">
        <f>IF(A118="","",VLOOKUP(A118,'📋 Indicateurs'!$B$2:$P$23,6,0))</f>
        <v/>
      </c>
      <c r="H118" s="52"/>
      <c r="I118" s="51"/>
      <c r="J118" s="49" t="str">
        <f>IF(OR(A118="",H118="",I118=""),"",IF(VLOOKUP(A118,'📋 Indicateurs'!$B$2:$P$23,15,0)="bas_bon",IF(I118&lt;=VLOOKUP(A118,'📋 Indicateurs'!$B$2:$P$23,13,0),"✅ Satisfaisant",IF(I118&gt;=VLOOKUP(A118,'📋 Indicateurs'!$B$2:$P$23,14,0),"🔴 Alerte","⚠️ Vigilance")),IF(I118&gt;=VLOOKUP(A118,'📋 Indicateurs'!$B$2:$P$23,13,0),"✅ Satisfaisant",IF(I118&lt;VLOOKUP(A118,'📋 Indicateurs'!$B$2:$P$23,14,0),"🔴 Alerte","⚠️ Vigilance"))))</f>
        <v/>
      </c>
      <c r="K118" s="49" t="str" cm="1">
        <f t="array" ref="K118">IF(OR(A118="",I118=""),"",IFERROR(IF(VLOOKUP(A118,'📋 Indicateurs'!$B$2:$P$23,15,0)="bas_bon",IF(I118&lt;INDEX('📝 Mesures'!$I$1:$I$201,MATCH(1,('📝 Mesures'!$A$1:$A$201=A118)*('📝 Mesures'!$H$1:$H$201&lt;H118)*(ROW('📝 Mesures'!$A$1:$A$201)&lt;&gt;ROW(A118)),0)),"✅ Amélioration",IF(I118&gt;INDEX('📝 Mesures'!$I$1:$I$201,MATCH(1,('📝 Mesures'!$A$1:$A$201=A118)*('📝 Mesures'!$H$1:$H$201&lt;H118)*(ROW('📝 Mesures'!$A$1:$A$201)&lt;&gt;ROW(A118)),0)),"⚠️ Dégradation","→ Stable")),IF(I118&gt;INDEX('📝 Mesures'!$I$1:$I$201,MATCH(1,('📝 Mesures'!$A$1:$A$201=A118)*('📝 Mesures'!$H$1:$H$201&lt;H118)*(ROW('📝 Mesures'!$A$1:$A$201)&lt;&gt;ROW(A118)),0)),"✅ Amélioration",IF(I118&lt;INDEX('📝 Mesures'!$I$1:$I$201,MATCH(1,('📝 Mesures'!$A$1:$A$201=A118)*('📝 Mesures'!$H$1:$H$201&lt;H118)*(ROW('📝 Mesures'!$A$1:$A$201)&lt;&gt;ROW(A118)),0)),"⚠️ Dégradation","→ Stable"))),"— Première mesure"))</f>
        <v/>
      </c>
    </row>
    <row r="119" spans="1:11" x14ac:dyDescent="0.2">
      <c r="A119" s="48"/>
      <c r="B119" s="49" t="str">
        <f>IF(A119="","",INDEX('📋 Indicateurs'!$A$2:$A$23,MATCH(A119,'📋 Indicateurs'!$B$2:$B$23,0)))</f>
        <v/>
      </c>
      <c r="C119" s="49" t="str">
        <f>IF(A119="","",VLOOKUP(A119,'📋 Indicateurs'!$B$2:$P$23,2,0))</f>
        <v/>
      </c>
      <c r="D119" s="50" t="str">
        <f>IF(A119="","",VLOOKUP(A119,'📋 Indicateurs'!$B$2:$P$23,3,0))</f>
        <v/>
      </c>
      <c r="E119" s="50" t="str">
        <f>IF(A119="","",VLOOKUP(A119,'📋 Indicateurs'!$B$2:$P$23,4,0))</f>
        <v/>
      </c>
      <c r="F119" s="49" t="str">
        <f>IF(A119="","",VLOOKUP(A119,'📋 Indicateurs'!$B$2:$P$23,5,0))</f>
        <v/>
      </c>
      <c r="G119" s="49" t="str">
        <f>IF(A119="","",VLOOKUP(A119,'📋 Indicateurs'!$B$2:$P$23,6,0))</f>
        <v/>
      </c>
      <c r="H119" s="52"/>
      <c r="I119" s="51"/>
      <c r="J119" s="49" t="str">
        <f>IF(OR(A119="",H119="",I119=""),"",IF(VLOOKUP(A119,'📋 Indicateurs'!$B$2:$P$23,15,0)="bas_bon",IF(I119&lt;=VLOOKUP(A119,'📋 Indicateurs'!$B$2:$P$23,13,0),"✅ Satisfaisant",IF(I119&gt;=VLOOKUP(A119,'📋 Indicateurs'!$B$2:$P$23,14,0),"🔴 Alerte","⚠️ Vigilance")),IF(I119&gt;=VLOOKUP(A119,'📋 Indicateurs'!$B$2:$P$23,13,0),"✅ Satisfaisant",IF(I119&lt;VLOOKUP(A119,'📋 Indicateurs'!$B$2:$P$23,14,0),"🔴 Alerte","⚠️ Vigilance"))))</f>
        <v/>
      </c>
      <c r="K119" s="49" t="str" cm="1">
        <f t="array" ref="K119">IF(OR(A119="",I119=""),"",IFERROR(IF(VLOOKUP(A119,'📋 Indicateurs'!$B$2:$P$23,15,0)="bas_bon",IF(I119&lt;INDEX('📝 Mesures'!$I$1:$I$201,MATCH(1,('📝 Mesures'!$A$1:$A$201=A119)*('📝 Mesures'!$H$1:$H$201&lt;H119)*(ROW('📝 Mesures'!$A$1:$A$201)&lt;&gt;ROW(A119)),0)),"✅ Amélioration",IF(I119&gt;INDEX('📝 Mesures'!$I$1:$I$201,MATCH(1,('📝 Mesures'!$A$1:$A$201=A119)*('📝 Mesures'!$H$1:$H$201&lt;H119)*(ROW('📝 Mesures'!$A$1:$A$201)&lt;&gt;ROW(A119)),0)),"⚠️ Dégradation","→ Stable")),IF(I119&gt;INDEX('📝 Mesures'!$I$1:$I$201,MATCH(1,('📝 Mesures'!$A$1:$A$201=A119)*('📝 Mesures'!$H$1:$H$201&lt;H119)*(ROW('📝 Mesures'!$A$1:$A$201)&lt;&gt;ROW(A119)),0)),"✅ Amélioration",IF(I119&lt;INDEX('📝 Mesures'!$I$1:$I$201,MATCH(1,('📝 Mesures'!$A$1:$A$201=A119)*('📝 Mesures'!$H$1:$H$201&lt;H119)*(ROW('📝 Mesures'!$A$1:$A$201)&lt;&gt;ROW(A119)),0)),"⚠️ Dégradation","→ Stable"))),"— Première mesure"))</f>
        <v/>
      </c>
    </row>
    <row r="120" spans="1:11" x14ac:dyDescent="0.2">
      <c r="A120" s="48"/>
      <c r="B120" s="49" t="str">
        <f>IF(A120="","",INDEX('📋 Indicateurs'!$A$2:$A$23,MATCH(A120,'📋 Indicateurs'!$B$2:$B$23,0)))</f>
        <v/>
      </c>
      <c r="C120" s="49" t="str">
        <f>IF(A120="","",VLOOKUP(A120,'📋 Indicateurs'!$B$2:$P$23,2,0))</f>
        <v/>
      </c>
      <c r="D120" s="50" t="str">
        <f>IF(A120="","",VLOOKUP(A120,'📋 Indicateurs'!$B$2:$P$23,3,0))</f>
        <v/>
      </c>
      <c r="E120" s="50" t="str">
        <f>IF(A120="","",VLOOKUP(A120,'📋 Indicateurs'!$B$2:$P$23,4,0))</f>
        <v/>
      </c>
      <c r="F120" s="49" t="str">
        <f>IF(A120="","",VLOOKUP(A120,'📋 Indicateurs'!$B$2:$P$23,5,0))</f>
        <v/>
      </c>
      <c r="G120" s="49" t="str">
        <f>IF(A120="","",VLOOKUP(A120,'📋 Indicateurs'!$B$2:$P$23,6,0))</f>
        <v/>
      </c>
      <c r="H120" s="52"/>
      <c r="I120" s="51"/>
      <c r="J120" s="49" t="str">
        <f>IF(OR(A120="",H120="",I120=""),"",IF(VLOOKUP(A120,'📋 Indicateurs'!$B$2:$P$23,15,0)="bas_bon",IF(I120&lt;=VLOOKUP(A120,'📋 Indicateurs'!$B$2:$P$23,13,0),"✅ Satisfaisant",IF(I120&gt;=VLOOKUP(A120,'📋 Indicateurs'!$B$2:$P$23,14,0),"🔴 Alerte","⚠️ Vigilance")),IF(I120&gt;=VLOOKUP(A120,'📋 Indicateurs'!$B$2:$P$23,13,0),"✅ Satisfaisant",IF(I120&lt;VLOOKUP(A120,'📋 Indicateurs'!$B$2:$P$23,14,0),"🔴 Alerte","⚠️ Vigilance"))))</f>
        <v/>
      </c>
      <c r="K120" s="49" t="str" cm="1">
        <f t="array" ref="K120">IF(OR(A120="",I120=""),"",IFERROR(IF(VLOOKUP(A120,'📋 Indicateurs'!$B$2:$P$23,15,0)="bas_bon",IF(I120&lt;INDEX('📝 Mesures'!$I$1:$I$201,MATCH(1,('📝 Mesures'!$A$1:$A$201=A120)*('📝 Mesures'!$H$1:$H$201&lt;H120)*(ROW('📝 Mesures'!$A$1:$A$201)&lt;&gt;ROW(A120)),0)),"✅ Amélioration",IF(I120&gt;INDEX('📝 Mesures'!$I$1:$I$201,MATCH(1,('📝 Mesures'!$A$1:$A$201=A120)*('📝 Mesures'!$H$1:$H$201&lt;H120)*(ROW('📝 Mesures'!$A$1:$A$201)&lt;&gt;ROW(A120)),0)),"⚠️ Dégradation","→ Stable")),IF(I120&gt;INDEX('📝 Mesures'!$I$1:$I$201,MATCH(1,('📝 Mesures'!$A$1:$A$201=A120)*('📝 Mesures'!$H$1:$H$201&lt;H120)*(ROW('📝 Mesures'!$A$1:$A$201)&lt;&gt;ROW(A120)),0)),"✅ Amélioration",IF(I120&lt;INDEX('📝 Mesures'!$I$1:$I$201,MATCH(1,('📝 Mesures'!$A$1:$A$201=A120)*('📝 Mesures'!$H$1:$H$201&lt;H120)*(ROW('📝 Mesures'!$A$1:$A$201)&lt;&gt;ROW(A120)),0)),"⚠️ Dégradation","→ Stable"))),"— Première mesure"))</f>
        <v/>
      </c>
    </row>
    <row r="121" spans="1:11" x14ac:dyDescent="0.2">
      <c r="A121" s="48"/>
      <c r="B121" s="49" t="str">
        <f>IF(A121="","",INDEX('📋 Indicateurs'!$A$2:$A$23,MATCH(A121,'📋 Indicateurs'!$B$2:$B$23,0)))</f>
        <v/>
      </c>
      <c r="C121" s="49" t="str">
        <f>IF(A121="","",VLOOKUP(A121,'📋 Indicateurs'!$B$2:$P$23,2,0))</f>
        <v/>
      </c>
      <c r="D121" s="50" t="str">
        <f>IF(A121="","",VLOOKUP(A121,'📋 Indicateurs'!$B$2:$P$23,3,0))</f>
        <v/>
      </c>
      <c r="E121" s="50" t="str">
        <f>IF(A121="","",VLOOKUP(A121,'📋 Indicateurs'!$B$2:$P$23,4,0))</f>
        <v/>
      </c>
      <c r="F121" s="49" t="str">
        <f>IF(A121="","",VLOOKUP(A121,'📋 Indicateurs'!$B$2:$P$23,5,0))</f>
        <v/>
      </c>
      <c r="G121" s="49" t="str">
        <f>IF(A121="","",VLOOKUP(A121,'📋 Indicateurs'!$B$2:$P$23,6,0))</f>
        <v/>
      </c>
      <c r="H121" s="52"/>
      <c r="I121" s="51"/>
      <c r="J121" s="49" t="str">
        <f>IF(OR(A121="",H121="",I121=""),"",IF(VLOOKUP(A121,'📋 Indicateurs'!$B$2:$P$23,15,0)="bas_bon",IF(I121&lt;=VLOOKUP(A121,'📋 Indicateurs'!$B$2:$P$23,13,0),"✅ Satisfaisant",IF(I121&gt;=VLOOKUP(A121,'📋 Indicateurs'!$B$2:$P$23,14,0),"🔴 Alerte","⚠️ Vigilance")),IF(I121&gt;=VLOOKUP(A121,'📋 Indicateurs'!$B$2:$P$23,13,0),"✅ Satisfaisant",IF(I121&lt;VLOOKUP(A121,'📋 Indicateurs'!$B$2:$P$23,14,0),"🔴 Alerte","⚠️ Vigilance"))))</f>
        <v/>
      </c>
      <c r="K121" s="49" t="str" cm="1">
        <f t="array" ref="K121">IF(OR(A121="",I121=""),"",IFERROR(IF(VLOOKUP(A121,'📋 Indicateurs'!$B$2:$P$23,15,0)="bas_bon",IF(I121&lt;INDEX('📝 Mesures'!$I$1:$I$201,MATCH(1,('📝 Mesures'!$A$1:$A$201=A121)*('📝 Mesures'!$H$1:$H$201&lt;H121)*(ROW('📝 Mesures'!$A$1:$A$201)&lt;&gt;ROW(A121)),0)),"✅ Amélioration",IF(I121&gt;INDEX('📝 Mesures'!$I$1:$I$201,MATCH(1,('📝 Mesures'!$A$1:$A$201=A121)*('📝 Mesures'!$H$1:$H$201&lt;H121)*(ROW('📝 Mesures'!$A$1:$A$201)&lt;&gt;ROW(A121)),0)),"⚠️ Dégradation","→ Stable")),IF(I121&gt;INDEX('📝 Mesures'!$I$1:$I$201,MATCH(1,('📝 Mesures'!$A$1:$A$201=A121)*('📝 Mesures'!$H$1:$H$201&lt;H121)*(ROW('📝 Mesures'!$A$1:$A$201)&lt;&gt;ROW(A121)),0)),"✅ Amélioration",IF(I121&lt;INDEX('📝 Mesures'!$I$1:$I$201,MATCH(1,('📝 Mesures'!$A$1:$A$201=A121)*('📝 Mesures'!$H$1:$H$201&lt;H121)*(ROW('📝 Mesures'!$A$1:$A$201)&lt;&gt;ROW(A121)),0)),"⚠️ Dégradation","→ Stable"))),"— Première mesure"))</f>
        <v/>
      </c>
    </row>
    <row r="122" spans="1:11" x14ac:dyDescent="0.2">
      <c r="A122" s="48"/>
      <c r="B122" s="49" t="str">
        <f>IF(A122="","",INDEX('📋 Indicateurs'!$A$2:$A$23,MATCH(A122,'📋 Indicateurs'!$B$2:$B$23,0)))</f>
        <v/>
      </c>
      <c r="C122" s="49" t="str">
        <f>IF(A122="","",VLOOKUP(A122,'📋 Indicateurs'!$B$2:$P$23,2,0))</f>
        <v/>
      </c>
      <c r="D122" s="50" t="str">
        <f>IF(A122="","",VLOOKUP(A122,'📋 Indicateurs'!$B$2:$P$23,3,0))</f>
        <v/>
      </c>
      <c r="E122" s="50" t="str">
        <f>IF(A122="","",VLOOKUP(A122,'📋 Indicateurs'!$B$2:$P$23,4,0))</f>
        <v/>
      </c>
      <c r="F122" s="49" t="str">
        <f>IF(A122="","",VLOOKUP(A122,'📋 Indicateurs'!$B$2:$P$23,5,0))</f>
        <v/>
      </c>
      <c r="G122" s="49" t="str">
        <f>IF(A122="","",VLOOKUP(A122,'📋 Indicateurs'!$B$2:$P$23,6,0))</f>
        <v/>
      </c>
      <c r="H122" s="52"/>
      <c r="I122" s="51"/>
      <c r="J122" s="49" t="str">
        <f>IF(OR(A122="",H122="",I122=""),"",IF(VLOOKUP(A122,'📋 Indicateurs'!$B$2:$P$23,15,0)="bas_bon",IF(I122&lt;=VLOOKUP(A122,'📋 Indicateurs'!$B$2:$P$23,13,0),"✅ Satisfaisant",IF(I122&gt;=VLOOKUP(A122,'📋 Indicateurs'!$B$2:$P$23,14,0),"🔴 Alerte","⚠️ Vigilance")),IF(I122&gt;=VLOOKUP(A122,'📋 Indicateurs'!$B$2:$P$23,13,0),"✅ Satisfaisant",IF(I122&lt;VLOOKUP(A122,'📋 Indicateurs'!$B$2:$P$23,14,0),"🔴 Alerte","⚠️ Vigilance"))))</f>
        <v/>
      </c>
      <c r="K122" s="49" t="str" cm="1">
        <f t="array" ref="K122">IF(OR(A122="",I122=""),"",IFERROR(IF(VLOOKUP(A122,'📋 Indicateurs'!$B$2:$P$23,15,0)="bas_bon",IF(I122&lt;INDEX('📝 Mesures'!$I$1:$I$201,MATCH(1,('📝 Mesures'!$A$1:$A$201=A122)*('📝 Mesures'!$H$1:$H$201&lt;H122)*(ROW('📝 Mesures'!$A$1:$A$201)&lt;&gt;ROW(A122)),0)),"✅ Amélioration",IF(I122&gt;INDEX('📝 Mesures'!$I$1:$I$201,MATCH(1,('📝 Mesures'!$A$1:$A$201=A122)*('📝 Mesures'!$H$1:$H$201&lt;H122)*(ROW('📝 Mesures'!$A$1:$A$201)&lt;&gt;ROW(A122)),0)),"⚠️ Dégradation","→ Stable")),IF(I122&gt;INDEX('📝 Mesures'!$I$1:$I$201,MATCH(1,('📝 Mesures'!$A$1:$A$201=A122)*('📝 Mesures'!$H$1:$H$201&lt;H122)*(ROW('📝 Mesures'!$A$1:$A$201)&lt;&gt;ROW(A122)),0)),"✅ Amélioration",IF(I122&lt;INDEX('📝 Mesures'!$I$1:$I$201,MATCH(1,('📝 Mesures'!$A$1:$A$201=A122)*('📝 Mesures'!$H$1:$H$201&lt;H122)*(ROW('📝 Mesures'!$A$1:$A$201)&lt;&gt;ROW(A122)),0)),"⚠️ Dégradation","→ Stable"))),"— Première mesure"))</f>
        <v/>
      </c>
    </row>
    <row r="123" spans="1:11" x14ac:dyDescent="0.2">
      <c r="A123" s="48"/>
      <c r="B123" s="49" t="str">
        <f>IF(A123="","",INDEX('📋 Indicateurs'!$A$2:$A$23,MATCH(A123,'📋 Indicateurs'!$B$2:$B$23,0)))</f>
        <v/>
      </c>
      <c r="C123" s="49" t="str">
        <f>IF(A123="","",VLOOKUP(A123,'📋 Indicateurs'!$B$2:$P$23,2,0))</f>
        <v/>
      </c>
      <c r="D123" s="50" t="str">
        <f>IF(A123="","",VLOOKUP(A123,'📋 Indicateurs'!$B$2:$P$23,3,0))</f>
        <v/>
      </c>
      <c r="E123" s="50" t="str">
        <f>IF(A123="","",VLOOKUP(A123,'📋 Indicateurs'!$B$2:$P$23,4,0))</f>
        <v/>
      </c>
      <c r="F123" s="49" t="str">
        <f>IF(A123="","",VLOOKUP(A123,'📋 Indicateurs'!$B$2:$P$23,5,0))</f>
        <v/>
      </c>
      <c r="G123" s="49" t="str">
        <f>IF(A123="","",VLOOKUP(A123,'📋 Indicateurs'!$B$2:$P$23,6,0))</f>
        <v/>
      </c>
      <c r="H123" s="52"/>
      <c r="I123" s="51"/>
      <c r="J123" s="49" t="str">
        <f>IF(OR(A123="",H123="",I123=""),"",IF(VLOOKUP(A123,'📋 Indicateurs'!$B$2:$P$23,15,0)="bas_bon",IF(I123&lt;=VLOOKUP(A123,'📋 Indicateurs'!$B$2:$P$23,13,0),"✅ Satisfaisant",IF(I123&gt;=VLOOKUP(A123,'📋 Indicateurs'!$B$2:$P$23,14,0),"🔴 Alerte","⚠️ Vigilance")),IF(I123&gt;=VLOOKUP(A123,'📋 Indicateurs'!$B$2:$P$23,13,0),"✅ Satisfaisant",IF(I123&lt;VLOOKUP(A123,'📋 Indicateurs'!$B$2:$P$23,14,0),"🔴 Alerte","⚠️ Vigilance"))))</f>
        <v/>
      </c>
      <c r="K123" s="49" t="str" cm="1">
        <f t="array" ref="K123">IF(OR(A123="",I123=""),"",IFERROR(IF(VLOOKUP(A123,'📋 Indicateurs'!$B$2:$P$23,15,0)="bas_bon",IF(I123&lt;INDEX('📝 Mesures'!$I$1:$I$201,MATCH(1,('📝 Mesures'!$A$1:$A$201=A123)*('📝 Mesures'!$H$1:$H$201&lt;H123)*(ROW('📝 Mesures'!$A$1:$A$201)&lt;&gt;ROW(A123)),0)),"✅ Amélioration",IF(I123&gt;INDEX('📝 Mesures'!$I$1:$I$201,MATCH(1,('📝 Mesures'!$A$1:$A$201=A123)*('📝 Mesures'!$H$1:$H$201&lt;H123)*(ROW('📝 Mesures'!$A$1:$A$201)&lt;&gt;ROW(A123)),0)),"⚠️ Dégradation","→ Stable")),IF(I123&gt;INDEX('📝 Mesures'!$I$1:$I$201,MATCH(1,('📝 Mesures'!$A$1:$A$201=A123)*('📝 Mesures'!$H$1:$H$201&lt;H123)*(ROW('📝 Mesures'!$A$1:$A$201)&lt;&gt;ROW(A123)),0)),"✅ Amélioration",IF(I123&lt;INDEX('📝 Mesures'!$I$1:$I$201,MATCH(1,('📝 Mesures'!$A$1:$A$201=A123)*('📝 Mesures'!$H$1:$H$201&lt;H123)*(ROW('📝 Mesures'!$A$1:$A$201)&lt;&gt;ROW(A123)),0)),"⚠️ Dégradation","→ Stable"))),"— Première mesure"))</f>
        <v/>
      </c>
    </row>
    <row r="124" spans="1:11" x14ac:dyDescent="0.2">
      <c r="A124" s="48"/>
      <c r="B124" s="49" t="str">
        <f>IF(A124="","",INDEX('📋 Indicateurs'!$A$2:$A$23,MATCH(A124,'📋 Indicateurs'!$B$2:$B$23,0)))</f>
        <v/>
      </c>
      <c r="C124" s="49" t="str">
        <f>IF(A124="","",VLOOKUP(A124,'📋 Indicateurs'!$B$2:$P$23,2,0))</f>
        <v/>
      </c>
      <c r="D124" s="50" t="str">
        <f>IF(A124="","",VLOOKUP(A124,'📋 Indicateurs'!$B$2:$P$23,3,0))</f>
        <v/>
      </c>
      <c r="E124" s="50" t="str">
        <f>IF(A124="","",VLOOKUP(A124,'📋 Indicateurs'!$B$2:$P$23,4,0))</f>
        <v/>
      </c>
      <c r="F124" s="49" t="str">
        <f>IF(A124="","",VLOOKUP(A124,'📋 Indicateurs'!$B$2:$P$23,5,0))</f>
        <v/>
      </c>
      <c r="G124" s="49" t="str">
        <f>IF(A124="","",VLOOKUP(A124,'📋 Indicateurs'!$B$2:$P$23,6,0))</f>
        <v/>
      </c>
      <c r="H124" s="52"/>
      <c r="I124" s="51"/>
      <c r="J124" s="49" t="str">
        <f>IF(OR(A124="",H124="",I124=""),"",IF(VLOOKUP(A124,'📋 Indicateurs'!$B$2:$P$23,15,0)="bas_bon",IF(I124&lt;=VLOOKUP(A124,'📋 Indicateurs'!$B$2:$P$23,13,0),"✅ Satisfaisant",IF(I124&gt;=VLOOKUP(A124,'📋 Indicateurs'!$B$2:$P$23,14,0),"🔴 Alerte","⚠️ Vigilance")),IF(I124&gt;=VLOOKUP(A124,'📋 Indicateurs'!$B$2:$P$23,13,0),"✅ Satisfaisant",IF(I124&lt;VLOOKUP(A124,'📋 Indicateurs'!$B$2:$P$23,14,0),"🔴 Alerte","⚠️ Vigilance"))))</f>
        <v/>
      </c>
      <c r="K124" s="49" t="str" cm="1">
        <f t="array" ref="K124">IF(OR(A124="",I124=""),"",IFERROR(IF(VLOOKUP(A124,'📋 Indicateurs'!$B$2:$P$23,15,0)="bas_bon",IF(I124&lt;INDEX('📝 Mesures'!$I$1:$I$201,MATCH(1,('📝 Mesures'!$A$1:$A$201=A124)*('📝 Mesures'!$H$1:$H$201&lt;H124)*(ROW('📝 Mesures'!$A$1:$A$201)&lt;&gt;ROW(A124)),0)),"✅ Amélioration",IF(I124&gt;INDEX('📝 Mesures'!$I$1:$I$201,MATCH(1,('📝 Mesures'!$A$1:$A$201=A124)*('📝 Mesures'!$H$1:$H$201&lt;H124)*(ROW('📝 Mesures'!$A$1:$A$201)&lt;&gt;ROW(A124)),0)),"⚠️ Dégradation","→ Stable")),IF(I124&gt;INDEX('📝 Mesures'!$I$1:$I$201,MATCH(1,('📝 Mesures'!$A$1:$A$201=A124)*('📝 Mesures'!$H$1:$H$201&lt;H124)*(ROW('📝 Mesures'!$A$1:$A$201)&lt;&gt;ROW(A124)),0)),"✅ Amélioration",IF(I124&lt;INDEX('📝 Mesures'!$I$1:$I$201,MATCH(1,('📝 Mesures'!$A$1:$A$201=A124)*('📝 Mesures'!$H$1:$H$201&lt;H124)*(ROW('📝 Mesures'!$A$1:$A$201)&lt;&gt;ROW(A124)),0)),"⚠️ Dégradation","→ Stable"))),"— Première mesure"))</f>
        <v/>
      </c>
    </row>
    <row r="125" spans="1:11" x14ac:dyDescent="0.2">
      <c r="A125" s="48"/>
      <c r="B125" s="49" t="str">
        <f>IF(A125="","",INDEX('📋 Indicateurs'!$A$2:$A$23,MATCH(A125,'📋 Indicateurs'!$B$2:$B$23,0)))</f>
        <v/>
      </c>
      <c r="C125" s="49" t="str">
        <f>IF(A125="","",VLOOKUP(A125,'📋 Indicateurs'!$B$2:$P$23,2,0))</f>
        <v/>
      </c>
      <c r="D125" s="50" t="str">
        <f>IF(A125="","",VLOOKUP(A125,'📋 Indicateurs'!$B$2:$P$23,3,0))</f>
        <v/>
      </c>
      <c r="E125" s="50" t="str">
        <f>IF(A125="","",VLOOKUP(A125,'📋 Indicateurs'!$B$2:$P$23,4,0))</f>
        <v/>
      </c>
      <c r="F125" s="49" t="str">
        <f>IF(A125="","",VLOOKUP(A125,'📋 Indicateurs'!$B$2:$P$23,5,0))</f>
        <v/>
      </c>
      <c r="G125" s="49" t="str">
        <f>IF(A125="","",VLOOKUP(A125,'📋 Indicateurs'!$B$2:$P$23,6,0))</f>
        <v/>
      </c>
      <c r="H125" s="52"/>
      <c r="I125" s="51"/>
      <c r="J125" s="49" t="str">
        <f>IF(OR(A125="",H125="",I125=""),"",IF(VLOOKUP(A125,'📋 Indicateurs'!$B$2:$P$23,15,0)="bas_bon",IF(I125&lt;=VLOOKUP(A125,'📋 Indicateurs'!$B$2:$P$23,13,0),"✅ Satisfaisant",IF(I125&gt;=VLOOKUP(A125,'📋 Indicateurs'!$B$2:$P$23,14,0),"🔴 Alerte","⚠️ Vigilance")),IF(I125&gt;=VLOOKUP(A125,'📋 Indicateurs'!$B$2:$P$23,13,0),"✅ Satisfaisant",IF(I125&lt;VLOOKUP(A125,'📋 Indicateurs'!$B$2:$P$23,14,0),"🔴 Alerte","⚠️ Vigilance"))))</f>
        <v/>
      </c>
      <c r="K125" s="49" t="str" cm="1">
        <f t="array" ref="K125">IF(OR(A125="",I125=""),"",IFERROR(IF(VLOOKUP(A125,'📋 Indicateurs'!$B$2:$P$23,15,0)="bas_bon",IF(I125&lt;INDEX('📝 Mesures'!$I$1:$I$201,MATCH(1,('📝 Mesures'!$A$1:$A$201=A125)*('📝 Mesures'!$H$1:$H$201&lt;H125)*(ROW('📝 Mesures'!$A$1:$A$201)&lt;&gt;ROW(A125)),0)),"✅ Amélioration",IF(I125&gt;INDEX('📝 Mesures'!$I$1:$I$201,MATCH(1,('📝 Mesures'!$A$1:$A$201=A125)*('📝 Mesures'!$H$1:$H$201&lt;H125)*(ROW('📝 Mesures'!$A$1:$A$201)&lt;&gt;ROW(A125)),0)),"⚠️ Dégradation","→ Stable")),IF(I125&gt;INDEX('📝 Mesures'!$I$1:$I$201,MATCH(1,('📝 Mesures'!$A$1:$A$201=A125)*('📝 Mesures'!$H$1:$H$201&lt;H125)*(ROW('📝 Mesures'!$A$1:$A$201)&lt;&gt;ROW(A125)),0)),"✅ Amélioration",IF(I125&lt;INDEX('📝 Mesures'!$I$1:$I$201,MATCH(1,('📝 Mesures'!$A$1:$A$201=A125)*('📝 Mesures'!$H$1:$H$201&lt;H125)*(ROW('📝 Mesures'!$A$1:$A$201)&lt;&gt;ROW(A125)),0)),"⚠️ Dégradation","→ Stable"))),"— Première mesure"))</f>
        <v/>
      </c>
    </row>
    <row r="126" spans="1:11" x14ac:dyDescent="0.2">
      <c r="A126" s="48"/>
      <c r="B126" s="49" t="str">
        <f>IF(A126="","",INDEX('📋 Indicateurs'!$A$2:$A$23,MATCH(A126,'📋 Indicateurs'!$B$2:$B$23,0)))</f>
        <v/>
      </c>
      <c r="C126" s="49" t="str">
        <f>IF(A126="","",VLOOKUP(A126,'📋 Indicateurs'!$B$2:$P$23,2,0))</f>
        <v/>
      </c>
      <c r="D126" s="50" t="str">
        <f>IF(A126="","",VLOOKUP(A126,'📋 Indicateurs'!$B$2:$P$23,3,0))</f>
        <v/>
      </c>
      <c r="E126" s="50" t="str">
        <f>IF(A126="","",VLOOKUP(A126,'📋 Indicateurs'!$B$2:$P$23,4,0))</f>
        <v/>
      </c>
      <c r="F126" s="49" t="str">
        <f>IF(A126="","",VLOOKUP(A126,'📋 Indicateurs'!$B$2:$P$23,5,0))</f>
        <v/>
      </c>
      <c r="G126" s="49" t="str">
        <f>IF(A126="","",VLOOKUP(A126,'📋 Indicateurs'!$B$2:$P$23,6,0))</f>
        <v/>
      </c>
      <c r="H126" s="52"/>
      <c r="I126" s="51"/>
      <c r="J126" s="49" t="str">
        <f>IF(OR(A126="",H126="",I126=""),"",IF(VLOOKUP(A126,'📋 Indicateurs'!$B$2:$P$23,15,0)="bas_bon",IF(I126&lt;=VLOOKUP(A126,'📋 Indicateurs'!$B$2:$P$23,13,0),"✅ Satisfaisant",IF(I126&gt;=VLOOKUP(A126,'📋 Indicateurs'!$B$2:$P$23,14,0),"🔴 Alerte","⚠️ Vigilance")),IF(I126&gt;=VLOOKUP(A126,'📋 Indicateurs'!$B$2:$P$23,13,0),"✅ Satisfaisant",IF(I126&lt;VLOOKUP(A126,'📋 Indicateurs'!$B$2:$P$23,14,0),"🔴 Alerte","⚠️ Vigilance"))))</f>
        <v/>
      </c>
      <c r="K126" s="49" t="str" cm="1">
        <f t="array" ref="K126">IF(OR(A126="",I126=""),"",IFERROR(IF(VLOOKUP(A126,'📋 Indicateurs'!$B$2:$P$23,15,0)="bas_bon",IF(I126&lt;INDEX('📝 Mesures'!$I$1:$I$201,MATCH(1,('📝 Mesures'!$A$1:$A$201=A126)*('📝 Mesures'!$H$1:$H$201&lt;H126)*(ROW('📝 Mesures'!$A$1:$A$201)&lt;&gt;ROW(A126)),0)),"✅ Amélioration",IF(I126&gt;INDEX('📝 Mesures'!$I$1:$I$201,MATCH(1,('📝 Mesures'!$A$1:$A$201=A126)*('📝 Mesures'!$H$1:$H$201&lt;H126)*(ROW('📝 Mesures'!$A$1:$A$201)&lt;&gt;ROW(A126)),0)),"⚠️ Dégradation","→ Stable")),IF(I126&gt;INDEX('📝 Mesures'!$I$1:$I$201,MATCH(1,('📝 Mesures'!$A$1:$A$201=A126)*('📝 Mesures'!$H$1:$H$201&lt;H126)*(ROW('📝 Mesures'!$A$1:$A$201)&lt;&gt;ROW(A126)),0)),"✅ Amélioration",IF(I126&lt;INDEX('📝 Mesures'!$I$1:$I$201,MATCH(1,('📝 Mesures'!$A$1:$A$201=A126)*('📝 Mesures'!$H$1:$H$201&lt;H126)*(ROW('📝 Mesures'!$A$1:$A$201)&lt;&gt;ROW(A126)),0)),"⚠️ Dégradation","→ Stable"))),"— Première mesure"))</f>
        <v/>
      </c>
    </row>
    <row r="127" spans="1:11" x14ac:dyDescent="0.2">
      <c r="A127" s="48"/>
      <c r="B127" s="49" t="str">
        <f>IF(A127="","",INDEX('📋 Indicateurs'!$A$2:$A$23,MATCH(A127,'📋 Indicateurs'!$B$2:$B$23,0)))</f>
        <v/>
      </c>
      <c r="C127" s="49" t="str">
        <f>IF(A127="","",VLOOKUP(A127,'📋 Indicateurs'!$B$2:$P$23,2,0))</f>
        <v/>
      </c>
      <c r="D127" s="50" t="str">
        <f>IF(A127="","",VLOOKUP(A127,'📋 Indicateurs'!$B$2:$P$23,3,0))</f>
        <v/>
      </c>
      <c r="E127" s="50" t="str">
        <f>IF(A127="","",VLOOKUP(A127,'📋 Indicateurs'!$B$2:$P$23,4,0))</f>
        <v/>
      </c>
      <c r="F127" s="49" t="str">
        <f>IF(A127="","",VLOOKUP(A127,'📋 Indicateurs'!$B$2:$P$23,5,0))</f>
        <v/>
      </c>
      <c r="G127" s="49" t="str">
        <f>IF(A127="","",VLOOKUP(A127,'📋 Indicateurs'!$B$2:$P$23,6,0))</f>
        <v/>
      </c>
      <c r="H127" s="52"/>
      <c r="I127" s="51"/>
      <c r="J127" s="49" t="str">
        <f>IF(OR(A127="",H127="",I127=""),"",IF(VLOOKUP(A127,'📋 Indicateurs'!$B$2:$P$23,15,0)="bas_bon",IF(I127&lt;=VLOOKUP(A127,'📋 Indicateurs'!$B$2:$P$23,13,0),"✅ Satisfaisant",IF(I127&gt;=VLOOKUP(A127,'📋 Indicateurs'!$B$2:$P$23,14,0),"🔴 Alerte","⚠️ Vigilance")),IF(I127&gt;=VLOOKUP(A127,'📋 Indicateurs'!$B$2:$P$23,13,0),"✅ Satisfaisant",IF(I127&lt;VLOOKUP(A127,'📋 Indicateurs'!$B$2:$P$23,14,0),"🔴 Alerte","⚠️ Vigilance"))))</f>
        <v/>
      </c>
      <c r="K127" s="49" t="str" cm="1">
        <f t="array" ref="K127">IF(OR(A127="",I127=""),"",IFERROR(IF(VLOOKUP(A127,'📋 Indicateurs'!$B$2:$P$23,15,0)="bas_bon",IF(I127&lt;INDEX('📝 Mesures'!$I$1:$I$201,MATCH(1,('📝 Mesures'!$A$1:$A$201=A127)*('📝 Mesures'!$H$1:$H$201&lt;H127)*(ROW('📝 Mesures'!$A$1:$A$201)&lt;&gt;ROW(A127)),0)),"✅ Amélioration",IF(I127&gt;INDEX('📝 Mesures'!$I$1:$I$201,MATCH(1,('📝 Mesures'!$A$1:$A$201=A127)*('📝 Mesures'!$H$1:$H$201&lt;H127)*(ROW('📝 Mesures'!$A$1:$A$201)&lt;&gt;ROW(A127)),0)),"⚠️ Dégradation","→ Stable")),IF(I127&gt;INDEX('📝 Mesures'!$I$1:$I$201,MATCH(1,('📝 Mesures'!$A$1:$A$201=A127)*('📝 Mesures'!$H$1:$H$201&lt;H127)*(ROW('📝 Mesures'!$A$1:$A$201)&lt;&gt;ROW(A127)),0)),"✅ Amélioration",IF(I127&lt;INDEX('📝 Mesures'!$I$1:$I$201,MATCH(1,('📝 Mesures'!$A$1:$A$201=A127)*('📝 Mesures'!$H$1:$H$201&lt;H127)*(ROW('📝 Mesures'!$A$1:$A$201)&lt;&gt;ROW(A127)),0)),"⚠️ Dégradation","→ Stable"))),"— Première mesure"))</f>
        <v/>
      </c>
    </row>
    <row r="128" spans="1:11" x14ac:dyDescent="0.2">
      <c r="A128" s="48"/>
      <c r="B128" s="49" t="str">
        <f>IF(A128="","",INDEX('📋 Indicateurs'!$A$2:$A$23,MATCH(A128,'📋 Indicateurs'!$B$2:$B$23,0)))</f>
        <v/>
      </c>
      <c r="C128" s="49" t="str">
        <f>IF(A128="","",VLOOKUP(A128,'📋 Indicateurs'!$B$2:$P$23,2,0))</f>
        <v/>
      </c>
      <c r="D128" s="50" t="str">
        <f>IF(A128="","",VLOOKUP(A128,'📋 Indicateurs'!$B$2:$P$23,3,0))</f>
        <v/>
      </c>
      <c r="E128" s="50" t="str">
        <f>IF(A128="","",VLOOKUP(A128,'📋 Indicateurs'!$B$2:$P$23,4,0))</f>
        <v/>
      </c>
      <c r="F128" s="49" t="str">
        <f>IF(A128="","",VLOOKUP(A128,'📋 Indicateurs'!$B$2:$P$23,5,0))</f>
        <v/>
      </c>
      <c r="G128" s="49" t="str">
        <f>IF(A128="","",VLOOKUP(A128,'📋 Indicateurs'!$B$2:$P$23,6,0))</f>
        <v/>
      </c>
      <c r="H128" s="52"/>
      <c r="I128" s="51"/>
      <c r="J128" s="49" t="str">
        <f>IF(OR(A128="",H128="",I128=""),"",IF(VLOOKUP(A128,'📋 Indicateurs'!$B$2:$P$23,15,0)="bas_bon",IF(I128&lt;=VLOOKUP(A128,'📋 Indicateurs'!$B$2:$P$23,13,0),"✅ Satisfaisant",IF(I128&gt;=VLOOKUP(A128,'📋 Indicateurs'!$B$2:$P$23,14,0),"🔴 Alerte","⚠️ Vigilance")),IF(I128&gt;=VLOOKUP(A128,'📋 Indicateurs'!$B$2:$P$23,13,0),"✅ Satisfaisant",IF(I128&lt;VLOOKUP(A128,'📋 Indicateurs'!$B$2:$P$23,14,0),"🔴 Alerte","⚠️ Vigilance"))))</f>
        <v/>
      </c>
      <c r="K128" s="49" t="str" cm="1">
        <f t="array" ref="K128">IF(OR(A128="",I128=""),"",IFERROR(IF(VLOOKUP(A128,'📋 Indicateurs'!$B$2:$P$23,15,0)="bas_bon",IF(I128&lt;INDEX('📝 Mesures'!$I$1:$I$201,MATCH(1,('📝 Mesures'!$A$1:$A$201=A128)*('📝 Mesures'!$H$1:$H$201&lt;H128)*(ROW('📝 Mesures'!$A$1:$A$201)&lt;&gt;ROW(A128)),0)),"✅ Amélioration",IF(I128&gt;INDEX('📝 Mesures'!$I$1:$I$201,MATCH(1,('📝 Mesures'!$A$1:$A$201=A128)*('📝 Mesures'!$H$1:$H$201&lt;H128)*(ROW('📝 Mesures'!$A$1:$A$201)&lt;&gt;ROW(A128)),0)),"⚠️ Dégradation","→ Stable")),IF(I128&gt;INDEX('📝 Mesures'!$I$1:$I$201,MATCH(1,('📝 Mesures'!$A$1:$A$201=A128)*('📝 Mesures'!$H$1:$H$201&lt;H128)*(ROW('📝 Mesures'!$A$1:$A$201)&lt;&gt;ROW(A128)),0)),"✅ Amélioration",IF(I128&lt;INDEX('📝 Mesures'!$I$1:$I$201,MATCH(1,('📝 Mesures'!$A$1:$A$201=A128)*('📝 Mesures'!$H$1:$H$201&lt;H128)*(ROW('📝 Mesures'!$A$1:$A$201)&lt;&gt;ROW(A128)),0)),"⚠️ Dégradation","→ Stable"))),"— Première mesure"))</f>
        <v/>
      </c>
    </row>
    <row r="129" spans="1:11" x14ac:dyDescent="0.2">
      <c r="A129" s="48"/>
      <c r="B129" s="49" t="str">
        <f>IF(A129="","",INDEX('📋 Indicateurs'!$A$2:$A$23,MATCH(A129,'📋 Indicateurs'!$B$2:$B$23,0)))</f>
        <v/>
      </c>
      <c r="C129" s="49" t="str">
        <f>IF(A129="","",VLOOKUP(A129,'📋 Indicateurs'!$B$2:$P$23,2,0))</f>
        <v/>
      </c>
      <c r="D129" s="50" t="str">
        <f>IF(A129="","",VLOOKUP(A129,'📋 Indicateurs'!$B$2:$P$23,3,0))</f>
        <v/>
      </c>
      <c r="E129" s="50" t="str">
        <f>IF(A129="","",VLOOKUP(A129,'📋 Indicateurs'!$B$2:$P$23,4,0))</f>
        <v/>
      </c>
      <c r="F129" s="49" t="str">
        <f>IF(A129="","",VLOOKUP(A129,'📋 Indicateurs'!$B$2:$P$23,5,0))</f>
        <v/>
      </c>
      <c r="G129" s="49" t="str">
        <f>IF(A129="","",VLOOKUP(A129,'📋 Indicateurs'!$B$2:$P$23,6,0))</f>
        <v/>
      </c>
      <c r="H129" s="52"/>
      <c r="I129" s="51"/>
      <c r="J129" s="49" t="str">
        <f>IF(OR(A129="",H129="",I129=""),"",IF(VLOOKUP(A129,'📋 Indicateurs'!$B$2:$P$23,15,0)="bas_bon",IF(I129&lt;=VLOOKUP(A129,'📋 Indicateurs'!$B$2:$P$23,13,0),"✅ Satisfaisant",IF(I129&gt;=VLOOKUP(A129,'📋 Indicateurs'!$B$2:$P$23,14,0),"🔴 Alerte","⚠️ Vigilance")),IF(I129&gt;=VLOOKUP(A129,'📋 Indicateurs'!$B$2:$P$23,13,0),"✅ Satisfaisant",IF(I129&lt;VLOOKUP(A129,'📋 Indicateurs'!$B$2:$P$23,14,0),"🔴 Alerte","⚠️ Vigilance"))))</f>
        <v/>
      </c>
      <c r="K129" s="49" t="str" cm="1">
        <f t="array" ref="K129">IF(OR(A129="",I129=""),"",IFERROR(IF(VLOOKUP(A129,'📋 Indicateurs'!$B$2:$P$23,15,0)="bas_bon",IF(I129&lt;INDEX('📝 Mesures'!$I$1:$I$201,MATCH(1,('📝 Mesures'!$A$1:$A$201=A129)*('📝 Mesures'!$H$1:$H$201&lt;H129)*(ROW('📝 Mesures'!$A$1:$A$201)&lt;&gt;ROW(A129)),0)),"✅ Amélioration",IF(I129&gt;INDEX('📝 Mesures'!$I$1:$I$201,MATCH(1,('📝 Mesures'!$A$1:$A$201=A129)*('📝 Mesures'!$H$1:$H$201&lt;H129)*(ROW('📝 Mesures'!$A$1:$A$201)&lt;&gt;ROW(A129)),0)),"⚠️ Dégradation","→ Stable")),IF(I129&gt;INDEX('📝 Mesures'!$I$1:$I$201,MATCH(1,('📝 Mesures'!$A$1:$A$201=A129)*('📝 Mesures'!$H$1:$H$201&lt;H129)*(ROW('📝 Mesures'!$A$1:$A$201)&lt;&gt;ROW(A129)),0)),"✅ Amélioration",IF(I129&lt;INDEX('📝 Mesures'!$I$1:$I$201,MATCH(1,('📝 Mesures'!$A$1:$A$201=A129)*('📝 Mesures'!$H$1:$H$201&lt;H129)*(ROW('📝 Mesures'!$A$1:$A$201)&lt;&gt;ROW(A129)),0)),"⚠️ Dégradation","→ Stable"))),"— Première mesure"))</f>
        <v/>
      </c>
    </row>
    <row r="130" spans="1:11" x14ac:dyDescent="0.2">
      <c r="A130" s="48"/>
      <c r="B130" s="49" t="str">
        <f>IF(A130="","",INDEX('📋 Indicateurs'!$A$2:$A$23,MATCH(A130,'📋 Indicateurs'!$B$2:$B$23,0)))</f>
        <v/>
      </c>
      <c r="C130" s="49" t="str">
        <f>IF(A130="","",VLOOKUP(A130,'📋 Indicateurs'!$B$2:$P$23,2,0))</f>
        <v/>
      </c>
      <c r="D130" s="50" t="str">
        <f>IF(A130="","",VLOOKUP(A130,'📋 Indicateurs'!$B$2:$P$23,3,0))</f>
        <v/>
      </c>
      <c r="E130" s="50" t="str">
        <f>IF(A130="","",VLOOKUP(A130,'📋 Indicateurs'!$B$2:$P$23,4,0))</f>
        <v/>
      </c>
      <c r="F130" s="49" t="str">
        <f>IF(A130="","",VLOOKUP(A130,'📋 Indicateurs'!$B$2:$P$23,5,0))</f>
        <v/>
      </c>
      <c r="G130" s="49" t="str">
        <f>IF(A130="","",VLOOKUP(A130,'📋 Indicateurs'!$B$2:$P$23,6,0))</f>
        <v/>
      </c>
      <c r="H130" s="52"/>
      <c r="I130" s="51"/>
      <c r="J130" s="49" t="str">
        <f>IF(OR(A130="",H130="",I130=""),"",IF(VLOOKUP(A130,'📋 Indicateurs'!$B$2:$P$23,15,0)="bas_bon",IF(I130&lt;=VLOOKUP(A130,'📋 Indicateurs'!$B$2:$P$23,13,0),"✅ Satisfaisant",IF(I130&gt;=VLOOKUP(A130,'📋 Indicateurs'!$B$2:$P$23,14,0),"🔴 Alerte","⚠️ Vigilance")),IF(I130&gt;=VLOOKUP(A130,'📋 Indicateurs'!$B$2:$P$23,13,0),"✅ Satisfaisant",IF(I130&lt;VLOOKUP(A130,'📋 Indicateurs'!$B$2:$P$23,14,0),"🔴 Alerte","⚠️ Vigilance"))))</f>
        <v/>
      </c>
      <c r="K130" s="49" t="str" cm="1">
        <f t="array" ref="K130">IF(OR(A130="",I130=""),"",IFERROR(IF(VLOOKUP(A130,'📋 Indicateurs'!$B$2:$P$23,15,0)="bas_bon",IF(I130&lt;INDEX('📝 Mesures'!$I$1:$I$201,MATCH(1,('📝 Mesures'!$A$1:$A$201=A130)*('📝 Mesures'!$H$1:$H$201&lt;H130)*(ROW('📝 Mesures'!$A$1:$A$201)&lt;&gt;ROW(A130)),0)),"✅ Amélioration",IF(I130&gt;INDEX('📝 Mesures'!$I$1:$I$201,MATCH(1,('📝 Mesures'!$A$1:$A$201=A130)*('📝 Mesures'!$H$1:$H$201&lt;H130)*(ROW('📝 Mesures'!$A$1:$A$201)&lt;&gt;ROW(A130)),0)),"⚠️ Dégradation","→ Stable")),IF(I130&gt;INDEX('📝 Mesures'!$I$1:$I$201,MATCH(1,('📝 Mesures'!$A$1:$A$201=A130)*('📝 Mesures'!$H$1:$H$201&lt;H130)*(ROW('📝 Mesures'!$A$1:$A$201)&lt;&gt;ROW(A130)),0)),"✅ Amélioration",IF(I130&lt;INDEX('📝 Mesures'!$I$1:$I$201,MATCH(1,('📝 Mesures'!$A$1:$A$201=A130)*('📝 Mesures'!$H$1:$H$201&lt;H130)*(ROW('📝 Mesures'!$A$1:$A$201)&lt;&gt;ROW(A130)),0)),"⚠️ Dégradation","→ Stable"))),"— Première mesure"))</f>
        <v/>
      </c>
    </row>
    <row r="131" spans="1:11" x14ac:dyDescent="0.2">
      <c r="A131" s="48"/>
      <c r="B131" s="49" t="str">
        <f>IF(A131="","",INDEX('📋 Indicateurs'!$A$2:$A$23,MATCH(A131,'📋 Indicateurs'!$B$2:$B$23,0)))</f>
        <v/>
      </c>
      <c r="C131" s="49" t="str">
        <f>IF(A131="","",VLOOKUP(A131,'📋 Indicateurs'!$B$2:$P$23,2,0))</f>
        <v/>
      </c>
      <c r="D131" s="50" t="str">
        <f>IF(A131="","",VLOOKUP(A131,'📋 Indicateurs'!$B$2:$P$23,3,0))</f>
        <v/>
      </c>
      <c r="E131" s="50" t="str">
        <f>IF(A131="","",VLOOKUP(A131,'📋 Indicateurs'!$B$2:$P$23,4,0))</f>
        <v/>
      </c>
      <c r="F131" s="49" t="str">
        <f>IF(A131="","",VLOOKUP(A131,'📋 Indicateurs'!$B$2:$P$23,5,0))</f>
        <v/>
      </c>
      <c r="G131" s="49" t="str">
        <f>IF(A131="","",VLOOKUP(A131,'📋 Indicateurs'!$B$2:$P$23,6,0))</f>
        <v/>
      </c>
      <c r="H131" s="52"/>
      <c r="I131" s="51"/>
      <c r="J131" s="49" t="str">
        <f>IF(OR(A131="",H131="",I131=""),"",IF(VLOOKUP(A131,'📋 Indicateurs'!$B$2:$P$23,15,0)="bas_bon",IF(I131&lt;=VLOOKUP(A131,'📋 Indicateurs'!$B$2:$P$23,13,0),"✅ Satisfaisant",IF(I131&gt;=VLOOKUP(A131,'📋 Indicateurs'!$B$2:$P$23,14,0),"🔴 Alerte","⚠️ Vigilance")),IF(I131&gt;=VLOOKUP(A131,'📋 Indicateurs'!$B$2:$P$23,13,0),"✅ Satisfaisant",IF(I131&lt;VLOOKUP(A131,'📋 Indicateurs'!$B$2:$P$23,14,0),"🔴 Alerte","⚠️ Vigilance"))))</f>
        <v/>
      </c>
      <c r="K131" s="49" t="str" cm="1">
        <f t="array" ref="K131">IF(OR(A131="",I131=""),"",IFERROR(IF(VLOOKUP(A131,'📋 Indicateurs'!$B$2:$P$23,15,0)="bas_bon",IF(I131&lt;INDEX('📝 Mesures'!$I$1:$I$201,MATCH(1,('📝 Mesures'!$A$1:$A$201=A131)*('📝 Mesures'!$H$1:$H$201&lt;H131)*(ROW('📝 Mesures'!$A$1:$A$201)&lt;&gt;ROW(A131)),0)),"✅ Amélioration",IF(I131&gt;INDEX('📝 Mesures'!$I$1:$I$201,MATCH(1,('📝 Mesures'!$A$1:$A$201=A131)*('📝 Mesures'!$H$1:$H$201&lt;H131)*(ROW('📝 Mesures'!$A$1:$A$201)&lt;&gt;ROW(A131)),0)),"⚠️ Dégradation","→ Stable")),IF(I131&gt;INDEX('📝 Mesures'!$I$1:$I$201,MATCH(1,('📝 Mesures'!$A$1:$A$201=A131)*('📝 Mesures'!$H$1:$H$201&lt;H131)*(ROW('📝 Mesures'!$A$1:$A$201)&lt;&gt;ROW(A131)),0)),"✅ Amélioration",IF(I131&lt;INDEX('📝 Mesures'!$I$1:$I$201,MATCH(1,('📝 Mesures'!$A$1:$A$201=A131)*('📝 Mesures'!$H$1:$H$201&lt;H131)*(ROW('📝 Mesures'!$A$1:$A$201)&lt;&gt;ROW(A131)),0)),"⚠️ Dégradation","→ Stable"))),"— Première mesure"))</f>
        <v/>
      </c>
    </row>
    <row r="132" spans="1:11" x14ac:dyDescent="0.2">
      <c r="A132" s="48"/>
      <c r="B132" s="49" t="str">
        <f>IF(A132="","",INDEX('📋 Indicateurs'!$A$2:$A$23,MATCH(A132,'📋 Indicateurs'!$B$2:$B$23,0)))</f>
        <v/>
      </c>
      <c r="C132" s="49" t="str">
        <f>IF(A132="","",VLOOKUP(A132,'📋 Indicateurs'!$B$2:$P$23,2,0))</f>
        <v/>
      </c>
      <c r="D132" s="50" t="str">
        <f>IF(A132="","",VLOOKUP(A132,'📋 Indicateurs'!$B$2:$P$23,3,0))</f>
        <v/>
      </c>
      <c r="E132" s="50" t="str">
        <f>IF(A132="","",VLOOKUP(A132,'📋 Indicateurs'!$B$2:$P$23,4,0))</f>
        <v/>
      </c>
      <c r="F132" s="49" t="str">
        <f>IF(A132="","",VLOOKUP(A132,'📋 Indicateurs'!$B$2:$P$23,5,0))</f>
        <v/>
      </c>
      <c r="G132" s="49" t="str">
        <f>IF(A132="","",VLOOKUP(A132,'📋 Indicateurs'!$B$2:$P$23,6,0))</f>
        <v/>
      </c>
      <c r="H132" s="52"/>
      <c r="I132" s="51"/>
      <c r="J132" s="49" t="str">
        <f>IF(OR(A132="",H132="",I132=""),"",IF(VLOOKUP(A132,'📋 Indicateurs'!$B$2:$P$23,15,0)="bas_bon",IF(I132&lt;=VLOOKUP(A132,'📋 Indicateurs'!$B$2:$P$23,13,0),"✅ Satisfaisant",IF(I132&gt;=VLOOKUP(A132,'📋 Indicateurs'!$B$2:$P$23,14,0),"🔴 Alerte","⚠️ Vigilance")),IF(I132&gt;=VLOOKUP(A132,'📋 Indicateurs'!$B$2:$P$23,13,0),"✅ Satisfaisant",IF(I132&lt;VLOOKUP(A132,'📋 Indicateurs'!$B$2:$P$23,14,0),"🔴 Alerte","⚠️ Vigilance"))))</f>
        <v/>
      </c>
      <c r="K132" s="49" t="str" cm="1">
        <f t="array" ref="K132">IF(OR(A132="",I132=""),"",IFERROR(IF(VLOOKUP(A132,'📋 Indicateurs'!$B$2:$P$23,15,0)="bas_bon",IF(I132&lt;INDEX('📝 Mesures'!$I$1:$I$201,MATCH(1,('📝 Mesures'!$A$1:$A$201=A132)*('📝 Mesures'!$H$1:$H$201&lt;H132)*(ROW('📝 Mesures'!$A$1:$A$201)&lt;&gt;ROW(A132)),0)),"✅ Amélioration",IF(I132&gt;INDEX('📝 Mesures'!$I$1:$I$201,MATCH(1,('📝 Mesures'!$A$1:$A$201=A132)*('📝 Mesures'!$H$1:$H$201&lt;H132)*(ROW('📝 Mesures'!$A$1:$A$201)&lt;&gt;ROW(A132)),0)),"⚠️ Dégradation","→ Stable")),IF(I132&gt;INDEX('📝 Mesures'!$I$1:$I$201,MATCH(1,('📝 Mesures'!$A$1:$A$201=A132)*('📝 Mesures'!$H$1:$H$201&lt;H132)*(ROW('📝 Mesures'!$A$1:$A$201)&lt;&gt;ROW(A132)),0)),"✅ Amélioration",IF(I132&lt;INDEX('📝 Mesures'!$I$1:$I$201,MATCH(1,('📝 Mesures'!$A$1:$A$201=A132)*('📝 Mesures'!$H$1:$H$201&lt;H132)*(ROW('📝 Mesures'!$A$1:$A$201)&lt;&gt;ROW(A132)),0)),"⚠️ Dégradation","→ Stable"))),"— Première mesure"))</f>
        <v/>
      </c>
    </row>
    <row r="133" spans="1:11" x14ac:dyDescent="0.2">
      <c r="A133" s="48"/>
      <c r="B133" s="49" t="str">
        <f>IF(A133="","",INDEX('📋 Indicateurs'!$A$2:$A$23,MATCH(A133,'📋 Indicateurs'!$B$2:$B$23,0)))</f>
        <v/>
      </c>
      <c r="C133" s="49" t="str">
        <f>IF(A133="","",VLOOKUP(A133,'📋 Indicateurs'!$B$2:$P$23,2,0))</f>
        <v/>
      </c>
      <c r="D133" s="50" t="str">
        <f>IF(A133="","",VLOOKUP(A133,'📋 Indicateurs'!$B$2:$P$23,3,0))</f>
        <v/>
      </c>
      <c r="E133" s="50" t="str">
        <f>IF(A133="","",VLOOKUP(A133,'📋 Indicateurs'!$B$2:$P$23,4,0))</f>
        <v/>
      </c>
      <c r="F133" s="49" t="str">
        <f>IF(A133="","",VLOOKUP(A133,'📋 Indicateurs'!$B$2:$P$23,5,0))</f>
        <v/>
      </c>
      <c r="G133" s="49" t="str">
        <f>IF(A133="","",VLOOKUP(A133,'📋 Indicateurs'!$B$2:$P$23,6,0))</f>
        <v/>
      </c>
      <c r="H133" s="52"/>
      <c r="I133" s="51"/>
      <c r="J133" s="49" t="str">
        <f>IF(OR(A133="",H133="",I133=""),"",IF(VLOOKUP(A133,'📋 Indicateurs'!$B$2:$P$23,15,0)="bas_bon",IF(I133&lt;=VLOOKUP(A133,'📋 Indicateurs'!$B$2:$P$23,13,0),"✅ Satisfaisant",IF(I133&gt;=VLOOKUP(A133,'📋 Indicateurs'!$B$2:$P$23,14,0),"🔴 Alerte","⚠️ Vigilance")),IF(I133&gt;=VLOOKUP(A133,'📋 Indicateurs'!$B$2:$P$23,13,0),"✅ Satisfaisant",IF(I133&lt;VLOOKUP(A133,'📋 Indicateurs'!$B$2:$P$23,14,0),"🔴 Alerte","⚠️ Vigilance"))))</f>
        <v/>
      </c>
      <c r="K133" s="49" t="str" cm="1">
        <f t="array" ref="K133">IF(OR(A133="",I133=""),"",IFERROR(IF(VLOOKUP(A133,'📋 Indicateurs'!$B$2:$P$23,15,0)="bas_bon",IF(I133&lt;INDEX('📝 Mesures'!$I$1:$I$201,MATCH(1,('📝 Mesures'!$A$1:$A$201=A133)*('📝 Mesures'!$H$1:$H$201&lt;H133)*(ROW('📝 Mesures'!$A$1:$A$201)&lt;&gt;ROW(A133)),0)),"✅ Amélioration",IF(I133&gt;INDEX('📝 Mesures'!$I$1:$I$201,MATCH(1,('📝 Mesures'!$A$1:$A$201=A133)*('📝 Mesures'!$H$1:$H$201&lt;H133)*(ROW('📝 Mesures'!$A$1:$A$201)&lt;&gt;ROW(A133)),0)),"⚠️ Dégradation","→ Stable")),IF(I133&gt;INDEX('📝 Mesures'!$I$1:$I$201,MATCH(1,('📝 Mesures'!$A$1:$A$201=A133)*('📝 Mesures'!$H$1:$H$201&lt;H133)*(ROW('📝 Mesures'!$A$1:$A$201)&lt;&gt;ROW(A133)),0)),"✅ Amélioration",IF(I133&lt;INDEX('📝 Mesures'!$I$1:$I$201,MATCH(1,('📝 Mesures'!$A$1:$A$201=A133)*('📝 Mesures'!$H$1:$H$201&lt;H133)*(ROW('📝 Mesures'!$A$1:$A$201)&lt;&gt;ROW(A133)),0)),"⚠️ Dégradation","→ Stable"))),"— Première mesure"))</f>
        <v/>
      </c>
    </row>
    <row r="134" spans="1:11" x14ac:dyDescent="0.2">
      <c r="A134" s="48"/>
      <c r="B134" s="49" t="str">
        <f>IF(A134="","",INDEX('📋 Indicateurs'!$A$2:$A$23,MATCH(A134,'📋 Indicateurs'!$B$2:$B$23,0)))</f>
        <v/>
      </c>
      <c r="C134" s="49" t="str">
        <f>IF(A134="","",VLOOKUP(A134,'📋 Indicateurs'!$B$2:$P$23,2,0))</f>
        <v/>
      </c>
      <c r="D134" s="50" t="str">
        <f>IF(A134="","",VLOOKUP(A134,'📋 Indicateurs'!$B$2:$P$23,3,0))</f>
        <v/>
      </c>
      <c r="E134" s="50" t="str">
        <f>IF(A134="","",VLOOKUP(A134,'📋 Indicateurs'!$B$2:$P$23,4,0))</f>
        <v/>
      </c>
      <c r="F134" s="49" t="str">
        <f>IF(A134="","",VLOOKUP(A134,'📋 Indicateurs'!$B$2:$P$23,5,0))</f>
        <v/>
      </c>
      <c r="G134" s="49" t="str">
        <f>IF(A134="","",VLOOKUP(A134,'📋 Indicateurs'!$B$2:$P$23,6,0))</f>
        <v/>
      </c>
      <c r="H134" s="52"/>
      <c r="I134" s="51"/>
      <c r="J134" s="49" t="str">
        <f>IF(OR(A134="",H134="",I134=""),"",IF(VLOOKUP(A134,'📋 Indicateurs'!$B$2:$P$23,15,0)="bas_bon",IF(I134&lt;=VLOOKUP(A134,'📋 Indicateurs'!$B$2:$P$23,13,0),"✅ Satisfaisant",IF(I134&gt;=VLOOKUP(A134,'📋 Indicateurs'!$B$2:$P$23,14,0),"🔴 Alerte","⚠️ Vigilance")),IF(I134&gt;=VLOOKUP(A134,'📋 Indicateurs'!$B$2:$P$23,13,0),"✅ Satisfaisant",IF(I134&lt;VLOOKUP(A134,'📋 Indicateurs'!$B$2:$P$23,14,0),"🔴 Alerte","⚠️ Vigilance"))))</f>
        <v/>
      </c>
      <c r="K134" s="49" t="str" cm="1">
        <f t="array" ref="K134">IF(OR(A134="",I134=""),"",IFERROR(IF(VLOOKUP(A134,'📋 Indicateurs'!$B$2:$P$23,15,0)="bas_bon",IF(I134&lt;INDEX('📝 Mesures'!$I$1:$I$201,MATCH(1,('📝 Mesures'!$A$1:$A$201=A134)*('📝 Mesures'!$H$1:$H$201&lt;H134)*(ROW('📝 Mesures'!$A$1:$A$201)&lt;&gt;ROW(A134)),0)),"✅ Amélioration",IF(I134&gt;INDEX('📝 Mesures'!$I$1:$I$201,MATCH(1,('📝 Mesures'!$A$1:$A$201=A134)*('📝 Mesures'!$H$1:$H$201&lt;H134)*(ROW('📝 Mesures'!$A$1:$A$201)&lt;&gt;ROW(A134)),0)),"⚠️ Dégradation","→ Stable")),IF(I134&gt;INDEX('📝 Mesures'!$I$1:$I$201,MATCH(1,('📝 Mesures'!$A$1:$A$201=A134)*('📝 Mesures'!$H$1:$H$201&lt;H134)*(ROW('📝 Mesures'!$A$1:$A$201)&lt;&gt;ROW(A134)),0)),"✅ Amélioration",IF(I134&lt;INDEX('📝 Mesures'!$I$1:$I$201,MATCH(1,('📝 Mesures'!$A$1:$A$201=A134)*('📝 Mesures'!$H$1:$H$201&lt;H134)*(ROW('📝 Mesures'!$A$1:$A$201)&lt;&gt;ROW(A134)),0)),"⚠️ Dégradation","→ Stable"))),"— Première mesure"))</f>
        <v/>
      </c>
    </row>
    <row r="135" spans="1:11" x14ac:dyDescent="0.2">
      <c r="A135" s="48"/>
      <c r="B135" s="49" t="str">
        <f>IF(A135="","",INDEX('📋 Indicateurs'!$A$2:$A$23,MATCH(A135,'📋 Indicateurs'!$B$2:$B$23,0)))</f>
        <v/>
      </c>
      <c r="C135" s="49" t="str">
        <f>IF(A135="","",VLOOKUP(A135,'📋 Indicateurs'!$B$2:$P$23,2,0))</f>
        <v/>
      </c>
      <c r="D135" s="50" t="str">
        <f>IF(A135="","",VLOOKUP(A135,'📋 Indicateurs'!$B$2:$P$23,3,0))</f>
        <v/>
      </c>
      <c r="E135" s="50" t="str">
        <f>IF(A135="","",VLOOKUP(A135,'📋 Indicateurs'!$B$2:$P$23,4,0))</f>
        <v/>
      </c>
      <c r="F135" s="49" t="str">
        <f>IF(A135="","",VLOOKUP(A135,'📋 Indicateurs'!$B$2:$P$23,5,0))</f>
        <v/>
      </c>
      <c r="G135" s="49" t="str">
        <f>IF(A135="","",VLOOKUP(A135,'📋 Indicateurs'!$B$2:$P$23,6,0))</f>
        <v/>
      </c>
      <c r="H135" s="52"/>
      <c r="I135" s="51"/>
      <c r="J135" s="49" t="str">
        <f>IF(OR(A135="",H135="",I135=""),"",IF(VLOOKUP(A135,'📋 Indicateurs'!$B$2:$P$23,15,0)="bas_bon",IF(I135&lt;=VLOOKUP(A135,'📋 Indicateurs'!$B$2:$P$23,13,0),"✅ Satisfaisant",IF(I135&gt;=VLOOKUP(A135,'📋 Indicateurs'!$B$2:$P$23,14,0),"🔴 Alerte","⚠️ Vigilance")),IF(I135&gt;=VLOOKUP(A135,'📋 Indicateurs'!$B$2:$P$23,13,0),"✅ Satisfaisant",IF(I135&lt;VLOOKUP(A135,'📋 Indicateurs'!$B$2:$P$23,14,0),"🔴 Alerte","⚠️ Vigilance"))))</f>
        <v/>
      </c>
      <c r="K135" s="49" t="str" cm="1">
        <f t="array" ref="K135">IF(OR(A135="",I135=""),"",IFERROR(IF(VLOOKUP(A135,'📋 Indicateurs'!$B$2:$P$23,15,0)="bas_bon",IF(I135&lt;INDEX('📝 Mesures'!$I$1:$I$201,MATCH(1,('📝 Mesures'!$A$1:$A$201=A135)*('📝 Mesures'!$H$1:$H$201&lt;H135)*(ROW('📝 Mesures'!$A$1:$A$201)&lt;&gt;ROW(A135)),0)),"✅ Amélioration",IF(I135&gt;INDEX('📝 Mesures'!$I$1:$I$201,MATCH(1,('📝 Mesures'!$A$1:$A$201=A135)*('📝 Mesures'!$H$1:$H$201&lt;H135)*(ROW('📝 Mesures'!$A$1:$A$201)&lt;&gt;ROW(A135)),0)),"⚠️ Dégradation","→ Stable")),IF(I135&gt;INDEX('📝 Mesures'!$I$1:$I$201,MATCH(1,('📝 Mesures'!$A$1:$A$201=A135)*('📝 Mesures'!$H$1:$H$201&lt;H135)*(ROW('📝 Mesures'!$A$1:$A$201)&lt;&gt;ROW(A135)),0)),"✅ Amélioration",IF(I135&lt;INDEX('📝 Mesures'!$I$1:$I$201,MATCH(1,('📝 Mesures'!$A$1:$A$201=A135)*('📝 Mesures'!$H$1:$H$201&lt;H135)*(ROW('📝 Mesures'!$A$1:$A$201)&lt;&gt;ROW(A135)),0)),"⚠️ Dégradation","→ Stable"))),"— Première mesure"))</f>
        <v/>
      </c>
    </row>
    <row r="136" spans="1:11" x14ac:dyDescent="0.2">
      <c r="A136" s="48"/>
      <c r="B136" s="49" t="str">
        <f>IF(A136="","",INDEX('📋 Indicateurs'!$A$2:$A$23,MATCH(A136,'📋 Indicateurs'!$B$2:$B$23,0)))</f>
        <v/>
      </c>
      <c r="C136" s="49" t="str">
        <f>IF(A136="","",VLOOKUP(A136,'📋 Indicateurs'!$B$2:$P$23,2,0))</f>
        <v/>
      </c>
      <c r="D136" s="50" t="str">
        <f>IF(A136="","",VLOOKUP(A136,'📋 Indicateurs'!$B$2:$P$23,3,0))</f>
        <v/>
      </c>
      <c r="E136" s="50" t="str">
        <f>IF(A136="","",VLOOKUP(A136,'📋 Indicateurs'!$B$2:$P$23,4,0))</f>
        <v/>
      </c>
      <c r="F136" s="49" t="str">
        <f>IF(A136="","",VLOOKUP(A136,'📋 Indicateurs'!$B$2:$P$23,5,0))</f>
        <v/>
      </c>
      <c r="G136" s="49" t="str">
        <f>IF(A136="","",VLOOKUP(A136,'📋 Indicateurs'!$B$2:$P$23,6,0))</f>
        <v/>
      </c>
      <c r="H136" s="52"/>
      <c r="I136" s="51"/>
      <c r="J136" s="49" t="str">
        <f>IF(OR(A136="",H136="",I136=""),"",IF(VLOOKUP(A136,'📋 Indicateurs'!$B$2:$P$23,15,0)="bas_bon",IF(I136&lt;=VLOOKUP(A136,'📋 Indicateurs'!$B$2:$P$23,13,0),"✅ Satisfaisant",IF(I136&gt;=VLOOKUP(A136,'📋 Indicateurs'!$B$2:$P$23,14,0),"🔴 Alerte","⚠️ Vigilance")),IF(I136&gt;=VLOOKUP(A136,'📋 Indicateurs'!$B$2:$P$23,13,0),"✅ Satisfaisant",IF(I136&lt;VLOOKUP(A136,'📋 Indicateurs'!$B$2:$P$23,14,0),"🔴 Alerte","⚠️ Vigilance"))))</f>
        <v/>
      </c>
      <c r="K136" s="49" t="str" cm="1">
        <f t="array" ref="K136">IF(OR(A136="",I136=""),"",IFERROR(IF(VLOOKUP(A136,'📋 Indicateurs'!$B$2:$P$23,15,0)="bas_bon",IF(I136&lt;INDEX('📝 Mesures'!$I$1:$I$201,MATCH(1,('📝 Mesures'!$A$1:$A$201=A136)*('📝 Mesures'!$H$1:$H$201&lt;H136)*(ROW('📝 Mesures'!$A$1:$A$201)&lt;&gt;ROW(A136)),0)),"✅ Amélioration",IF(I136&gt;INDEX('📝 Mesures'!$I$1:$I$201,MATCH(1,('📝 Mesures'!$A$1:$A$201=A136)*('📝 Mesures'!$H$1:$H$201&lt;H136)*(ROW('📝 Mesures'!$A$1:$A$201)&lt;&gt;ROW(A136)),0)),"⚠️ Dégradation","→ Stable")),IF(I136&gt;INDEX('📝 Mesures'!$I$1:$I$201,MATCH(1,('📝 Mesures'!$A$1:$A$201=A136)*('📝 Mesures'!$H$1:$H$201&lt;H136)*(ROW('📝 Mesures'!$A$1:$A$201)&lt;&gt;ROW(A136)),0)),"✅ Amélioration",IF(I136&lt;INDEX('📝 Mesures'!$I$1:$I$201,MATCH(1,('📝 Mesures'!$A$1:$A$201=A136)*('📝 Mesures'!$H$1:$H$201&lt;H136)*(ROW('📝 Mesures'!$A$1:$A$201)&lt;&gt;ROW(A136)),0)),"⚠️ Dégradation","→ Stable"))),"— Première mesure"))</f>
        <v/>
      </c>
    </row>
    <row r="137" spans="1:11" x14ac:dyDescent="0.2">
      <c r="A137" s="48"/>
      <c r="B137" s="49" t="str">
        <f>IF(A137="","",INDEX('📋 Indicateurs'!$A$2:$A$23,MATCH(A137,'📋 Indicateurs'!$B$2:$B$23,0)))</f>
        <v/>
      </c>
      <c r="C137" s="49" t="str">
        <f>IF(A137="","",VLOOKUP(A137,'📋 Indicateurs'!$B$2:$P$23,2,0))</f>
        <v/>
      </c>
      <c r="D137" s="50" t="str">
        <f>IF(A137="","",VLOOKUP(A137,'📋 Indicateurs'!$B$2:$P$23,3,0))</f>
        <v/>
      </c>
      <c r="E137" s="50" t="str">
        <f>IF(A137="","",VLOOKUP(A137,'📋 Indicateurs'!$B$2:$P$23,4,0))</f>
        <v/>
      </c>
      <c r="F137" s="49" t="str">
        <f>IF(A137="","",VLOOKUP(A137,'📋 Indicateurs'!$B$2:$P$23,5,0))</f>
        <v/>
      </c>
      <c r="G137" s="49" t="str">
        <f>IF(A137="","",VLOOKUP(A137,'📋 Indicateurs'!$B$2:$P$23,6,0))</f>
        <v/>
      </c>
      <c r="H137" s="52"/>
      <c r="I137" s="51"/>
      <c r="J137" s="49" t="str">
        <f>IF(OR(A137="",H137="",I137=""),"",IF(VLOOKUP(A137,'📋 Indicateurs'!$B$2:$P$23,15,0)="bas_bon",IF(I137&lt;=VLOOKUP(A137,'📋 Indicateurs'!$B$2:$P$23,13,0),"✅ Satisfaisant",IF(I137&gt;=VLOOKUP(A137,'📋 Indicateurs'!$B$2:$P$23,14,0),"🔴 Alerte","⚠️ Vigilance")),IF(I137&gt;=VLOOKUP(A137,'📋 Indicateurs'!$B$2:$P$23,13,0),"✅ Satisfaisant",IF(I137&lt;VLOOKUP(A137,'📋 Indicateurs'!$B$2:$P$23,14,0),"🔴 Alerte","⚠️ Vigilance"))))</f>
        <v/>
      </c>
      <c r="K137" s="49" t="str" cm="1">
        <f t="array" ref="K137">IF(OR(A137="",I137=""),"",IFERROR(IF(VLOOKUP(A137,'📋 Indicateurs'!$B$2:$P$23,15,0)="bas_bon",IF(I137&lt;INDEX('📝 Mesures'!$I$1:$I$201,MATCH(1,('📝 Mesures'!$A$1:$A$201=A137)*('📝 Mesures'!$H$1:$H$201&lt;H137)*(ROW('📝 Mesures'!$A$1:$A$201)&lt;&gt;ROW(A137)),0)),"✅ Amélioration",IF(I137&gt;INDEX('📝 Mesures'!$I$1:$I$201,MATCH(1,('📝 Mesures'!$A$1:$A$201=A137)*('📝 Mesures'!$H$1:$H$201&lt;H137)*(ROW('📝 Mesures'!$A$1:$A$201)&lt;&gt;ROW(A137)),0)),"⚠️ Dégradation","→ Stable")),IF(I137&gt;INDEX('📝 Mesures'!$I$1:$I$201,MATCH(1,('📝 Mesures'!$A$1:$A$201=A137)*('📝 Mesures'!$H$1:$H$201&lt;H137)*(ROW('📝 Mesures'!$A$1:$A$201)&lt;&gt;ROW(A137)),0)),"✅ Amélioration",IF(I137&lt;INDEX('📝 Mesures'!$I$1:$I$201,MATCH(1,('📝 Mesures'!$A$1:$A$201=A137)*('📝 Mesures'!$H$1:$H$201&lt;H137)*(ROW('📝 Mesures'!$A$1:$A$201)&lt;&gt;ROW(A137)),0)),"⚠️ Dégradation","→ Stable"))),"— Première mesure"))</f>
        <v/>
      </c>
    </row>
    <row r="138" spans="1:11" x14ac:dyDescent="0.2">
      <c r="A138" s="48"/>
      <c r="B138" s="49" t="str">
        <f>IF(A138="","",INDEX('📋 Indicateurs'!$A$2:$A$23,MATCH(A138,'📋 Indicateurs'!$B$2:$B$23,0)))</f>
        <v/>
      </c>
      <c r="C138" s="49" t="str">
        <f>IF(A138="","",VLOOKUP(A138,'📋 Indicateurs'!$B$2:$P$23,2,0))</f>
        <v/>
      </c>
      <c r="D138" s="50" t="str">
        <f>IF(A138="","",VLOOKUP(A138,'📋 Indicateurs'!$B$2:$P$23,3,0))</f>
        <v/>
      </c>
      <c r="E138" s="50" t="str">
        <f>IF(A138="","",VLOOKUP(A138,'📋 Indicateurs'!$B$2:$P$23,4,0))</f>
        <v/>
      </c>
      <c r="F138" s="49" t="str">
        <f>IF(A138="","",VLOOKUP(A138,'📋 Indicateurs'!$B$2:$P$23,5,0))</f>
        <v/>
      </c>
      <c r="G138" s="49" t="str">
        <f>IF(A138="","",VLOOKUP(A138,'📋 Indicateurs'!$B$2:$P$23,6,0))</f>
        <v/>
      </c>
      <c r="H138" s="52"/>
      <c r="I138" s="51"/>
      <c r="J138" s="49" t="str">
        <f>IF(OR(A138="",H138="",I138=""),"",IF(VLOOKUP(A138,'📋 Indicateurs'!$B$2:$P$23,15,0)="bas_bon",IF(I138&lt;=VLOOKUP(A138,'📋 Indicateurs'!$B$2:$P$23,13,0),"✅ Satisfaisant",IF(I138&gt;=VLOOKUP(A138,'📋 Indicateurs'!$B$2:$P$23,14,0),"🔴 Alerte","⚠️ Vigilance")),IF(I138&gt;=VLOOKUP(A138,'📋 Indicateurs'!$B$2:$P$23,13,0),"✅ Satisfaisant",IF(I138&lt;VLOOKUP(A138,'📋 Indicateurs'!$B$2:$P$23,14,0),"🔴 Alerte","⚠️ Vigilance"))))</f>
        <v/>
      </c>
      <c r="K138" s="49" t="str" cm="1">
        <f t="array" ref="K138">IF(OR(A138="",I138=""),"",IFERROR(IF(VLOOKUP(A138,'📋 Indicateurs'!$B$2:$P$23,15,0)="bas_bon",IF(I138&lt;INDEX('📝 Mesures'!$I$1:$I$201,MATCH(1,('📝 Mesures'!$A$1:$A$201=A138)*('📝 Mesures'!$H$1:$H$201&lt;H138)*(ROW('📝 Mesures'!$A$1:$A$201)&lt;&gt;ROW(A138)),0)),"✅ Amélioration",IF(I138&gt;INDEX('📝 Mesures'!$I$1:$I$201,MATCH(1,('📝 Mesures'!$A$1:$A$201=A138)*('📝 Mesures'!$H$1:$H$201&lt;H138)*(ROW('📝 Mesures'!$A$1:$A$201)&lt;&gt;ROW(A138)),0)),"⚠️ Dégradation","→ Stable")),IF(I138&gt;INDEX('📝 Mesures'!$I$1:$I$201,MATCH(1,('📝 Mesures'!$A$1:$A$201=A138)*('📝 Mesures'!$H$1:$H$201&lt;H138)*(ROW('📝 Mesures'!$A$1:$A$201)&lt;&gt;ROW(A138)),0)),"✅ Amélioration",IF(I138&lt;INDEX('📝 Mesures'!$I$1:$I$201,MATCH(1,('📝 Mesures'!$A$1:$A$201=A138)*('📝 Mesures'!$H$1:$H$201&lt;H138)*(ROW('📝 Mesures'!$A$1:$A$201)&lt;&gt;ROW(A138)),0)),"⚠️ Dégradation","→ Stable"))),"— Première mesure"))</f>
        <v/>
      </c>
    </row>
    <row r="139" spans="1:11" x14ac:dyDescent="0.2">
      <c r="A139" s="48"/>
      <c r="B139" s="49" t="str">
        <f>IF(A139="","",INDEX('📋 Indicateurs'!$A$2:$A$23,MATCH(A139,'📋 Indicateurs'!$B$2:$B$23,0)))</f>
        <v/>
      </c>
      <c r="C139" s="49" t="str">
        <f>IF(A139="","",VLOOKUP(A139,'📋 Indicateurs'!$B$2:$P$23,2,0))</f>
        <v/>
      </c>
      <c r="D139" s="50" t="str">
        <f>IF(A139="","",VLOOKUP(A139,'📋 Indicateurs'!$B$2:$P$23,3,0))</f>
        <v/>
      </c>
      <c r="E139" s="50" t="str">
        <f>IF(A139="","",VLOOKUP(A139,'📋 Indicateurs'!$B$2:$P$23,4,0))</f>
        <v/>
      </c>
      <c r="F139" s="49" t="str">
        <f>IF(A139="","",VLOOKUP(A139,'📋 Indicateurs'!$B$2:$P$23,5,0))</f>
        <v/>
      </c>
      <c r="G139" s="49" t="str">
        <f>IF(A139="","",VLOOKUP(A139,'📋 Indicateurs'!$B$2:$P$23,6,0))</f>
        <v/>
      </c>
      <c r="H139" s="52"/>
      <c r="I139" s="51"/>
      <c r="J139" s="49" t="str">
        <f>IF(OR(A139="",H139="",I139=""),"",IF(VLOOKUP(A139,'📋 Indicateurs'!$B$2:$P$23,15,0)="bas_bon",IF(I139&lt;=VLOOKUP(A139,'📋 Indicateurs'!$B$2:$P$23,13,0),"✅ Satisfaisant",IF(I139&gt;=VLOOKUP(A139,'📋 Indicateurs'!$B$2:$P$23,14,0),"🔴 Alerte","⚠️ Vigilance")),IF(I139&gt;=VLOOKUP(A139,'📋 Indicateurs'!$B$2:$P$23,13,0),"✅ Satisfaisant",IF(I139&lt;VLOOKUP(A139,'📋 Indicateurs'!$B$2:$P$23,14,0),"🔴 Alerte","⚠️ Vigilance"))))</f>
        <v/>
      </c>
      <c r="K139" s="49" t="str" cm="1">
        <f t="array" ref="K139">IF(OR(A139="",I139=""),"",IFERROR(IF(VLOOKUP(A139,'📋 Indicateurs'!$B$2:$P$23,15,0)="bas_bon",IF(I139&lt;INDEX('📝 Mesures'!$I$1:$I$201,MATCH(1,('📝 Mesures'!$A$1:$A$201=A139)*('📝 Mesures'!$H$1:$H$201&lt;H139)*(ROW('📝 Mesures'!$A$1:$A$201)&lt;&gt;ROW(A139)),0)),"✅ Amélioration",IF(I139&gt;INDEX('📝 Mesures'!$I$1:$I$201,MATCH(1,('📝 Mesures'!$A$1:$A$201=A139)*('📝 Mesures'!$H$1:$H$201&lt;H139)*(ROW('📝 Mesures'!$A$1:$A$201)&lt;&gt;ROW(A139)),0)),"⚠️ Dégradation","→ Stable")),IF(I139&gt;INDEX('📝 Mesures'!$I$1:$I$201,MATCH(1,('📝 Mesures'!$A$1:$A$201=A139)*('📝 Mesures'!$H$1:$H$201&lt;H139)*(ROW('📝 Mesures'!$A$1:$A$201)&lt;&gt;ROW(A139)),0)),"✅ Amélioration",IF(I139&lt;INDEX('📝 Mesures'!$I$1:$I$201,MATCH(1,('📝 Mesures'!$A$1:$A$201=A139)*('📝 Mesures'!$H$1:$H$201&lt;H139)*(ROW('📝 Mesures'!$A$1:$A$201)&lt;&gt;ROW(A139)),0)),"⚠️ Dégradation","→ Stable"))),"— Première mesure"))</f>
        <v/>
      </c>
    </row>
    <row r="140" spans="1:11" x14ac:dyDescent="0.2">
      <c r="A140" s="48"/>
      <c r="B140" s="49" t="str">
        <f>IF(A140="","",INDEX('📋 Indicateurs'!$A$2:$A$23,MATCH(A140,'📋 Indicateurs'!$B$2:$B$23,0)))</f>
        <v/>
      </c>
      <c r="C140" s="49" t="str">
        <f>IF(A140="","",VLOOKUP(A140,'📋 Indicateurs'!$B$2:$P$23,2,0))</f>
        <v/>
      </c>
      <c r="D140" s="50" t="str">
        <f>IF(A140="","",VLOOKUP(A140,'📋 Indicateurs'!$B$2:$P$23,3,0))</f>
        <v/>
      </c>
      <c r="E140" s="50" t="str">
        <f>IF(A140="","",VLOOKUP(A140,'📋 Indicateurs'!$B$2:$P$23,4,0))</f>
        <v/>
      </c>
      <c r="F140" s="49" t="str">
        <f>IF(A140="","",VLOOKUP(A140,'📋 Indicateurs'!$B$2:$P$23,5,0))</f>
        <v/>
      </c>
      <c r="G140" s="49" t="str">
        <f>IF(A140="","",VLOOKUP(A140,'📋 Indicateurs'!$B$2:$P$23,6,0))</f>
        <v/>
      </c>
      <c r="H140" s="52"/>
      <c r="I140" s="51"/>
      <c r="J140" s="49" t="str">
        <f>IF(OR(A140="",H140="",I140=""),"",IF(VLOOKUP(A140,'📋 Indicateurs'!$B$2:$P$23,15,0)="bas_bon",IF(I140&lt;=VLOOKUP(A140,'📋 Indicateurs'!$B$2:$P$23,13,0),"✅ Satisfaisant",IF(I140&gt;=VLOOKUP(A140,'📋 Indicateurs'!$B$2:$P$23,14,0),"🔴 Alerte","⚠️ Vigilance")),IF(I140&gt;=VLOOKUP(A140,'📋 Indicateurs'!$B$2:$P$23,13,0),"✅ Satisfaisant",IF(I140&lt;VLOOKUP(A140,'📋 Indicateurs'!$B$2:$P$23,14,0),"🔴 Alerte","⚠️ Vigilance"))))</f>
        <v/>
      </c>
      <c r="K140" s="49" t="str" cm="1">
        <f t="array" ref="K140">IF(OR(A140="",I140=""),"",IFERROR(IF(VLOOKUP(A140,'📋 Indicateurs'!$B$2:$P$23,15,0)="bas_bon",IF(I140&lt;INDEX('📝 Mesures'!$I$1:$I$201,MATCH(1,('📝 Mesures'!$A$1:$A$201=A140)*('📝 Mesures'!$H$1:$H$201&lt;H140)*(ROW('📝 Mesures'!$A$1:$A$201)&lt;&gt;ROW(A140)),0)),"✅ Amélioration",IF(I140&gt;INDEX('📝 Mesures'!$I$1:$I$201,MATCH(1,('📝 Mesures'!$A$1:$A$201=A140)*('📝 Mesures'!$H$1:$H$201&lt;H140)*(ROW('📝 Mesures'!$A$1:$A$201)&lt;&gt;ROW(A140)),0)),"⚠️ Dégradation","→ Stable")),IF(I140&gt;INDEX('📝 Mesures'!$I$1:$I$201,MATCH(1,('📝 Mesures'!$A$1:$A$201=A140)*('📝 Mesures'!$H$1:$H$201&lt;H140)*(ROW('📝 Mesures'!$A$1:$A$201)&lt;&gt;ROW(A140)),0)),"✅ Amélioration",IF(I140&lt;INDEX('📝 Mesures'!$I$1:$I$201,MATCH(1,('📝 Mesures'!$A$1:$A$201=A140)*('📝 Mesures'!$H$1:$H$201&lt;H140)*(ROW('📝 Mesures'!$A$1:$A$201)&lt;&gt;ROW(A140)),0)),"⚠️ Dégradation","→ Stable"))),"— Première mesure"))</f>
        <v/>
      </c>
    </row>
    <row r="141" spans="1:11" x14ac:dyDescent="0.2">
      <c r="A141" s="48"/>
      <c r="B141" s="49" t="str">
        <f>IF(A141="","",INDEX('📋 Indicateurs'!$A$2:$A$23,MATCH(A141,'📋 Indicateurs'!$B$2:$B$23,0)))</f>
        <v/>
      </c>
      <c r="C141" s="49" t="str">
        <f>IF(A141="","",VLOOKUP(A141,'📋 Indicateurs'!$B$2:$P$23,2,0))</f>
        <v/>
      </c>
      <c r="D141" s="50" t="str">
        <f>IF(A141="","",VLOOKUP(A141,'📋 Indicateurs'!$B$2:$P$23,3,0))</f>
        <v/>
      </c>
      <c r="E141" s="50" t="str">
        <f>IF(A141="","",VLOOKUP(A141,'📋 Indicateurs'!$B$2:$P$23,4,0))</f>
        <v/>
      </c>
      <c r="F141" s="49" t="str">
        <f>IF(A141="","",VLOOKUP(A141,'📋 Indicateurs'!$B$2:$P$23,5,0))</f>
        <v/>
      </c>
      <c r="G141" s="49" t="str">
        <f>IF(A141="","",VLOOKUP(A141,'📋 Indicateurs'!$B$2:$P$23,6,0))</f>
        <v/>
      </c>
      <c r="H141" s="52"/>
      <c r="I141" s="51"/>
      <c r="J141" s="49" t="str">
        <f>IF(OR(A141="",H141="",I141=""),"",IF(VLOOKUP(A141,'📋 Indicateurs'!$B$2:$P$23,15,0)="bas_bon",IF(I141&lt;=VLOOKUP(A141,'📋 Indicateurs'!$B$2:$P$23,13,0),"✅ Satisfaisant",IF(I141&gt;=VLOOKUP(A141,'📋 Indicateurs'!$B$2:$P$23,14,0),"🔴 Alerte","⚠️ Vigilance")),IF(I141&gt;=VLOOKUP(A141,'📋 Indicateurs'!$B$2:$P$23,13,0),"✅ Satisfaisant",IF(I141&lt;VLOOKUP(A141,'📋 Indicateurs'!$B$2:$P$23,14,0),"🔴 Alerte","⚠️ Vigilance"))))</f>
        <v/>
      </c>
      <c r="K141" s="49" t="str" cm="1">
        <f t="array" ref="K141">IF(OR(A141="",I141=""),"",IFERROR(IF(VLOOKUP(A141,'📋 Indicateurs'!$B$2:$P$23,15,0)="bas_bon",IF(I141&lt;INDEX('📝 Mesures'!$I$1:$I$201,MATCH(1,('📝 Mesures'!$A$1:$A$201=A141)*('📝 Mesures'!$H$1:$H$201&lt;H141)*(ROW('📝 Mesures'!$A$1:$A$201)&lt;&gt;ROW(A141)),0)),"✅ Amélioration",IF(I141&gt;INDEX('📝 Mesures'!$I$1:$I$201,MATCH(1,('📝 Mesures'!$A$1:$A$201=A141)*('📝 Mesures'!$H$1:$H$201&lt;H141)*(ROW('📝 Mesures'!$A$1:$A$201)&lt;&gt;ROW(A141)),0)),"⚠️ Dégradation","→ Stable")),IF(I141&gt;INDEX('📝 Mesures'!$I$1:$I$201,MATCH(1,('📝 Mesures'!$A$1:$A$201=A141)*('📝 Mesures'!$H$1:$H$201&lt;H141)*(ROW('📝 Mesures'!$A$1:$A$201)&lt;&gt;ROW(A141)),0)),"✅ Amélioration",IF(I141&lt;INDEX('📝 Mesures'!$I$1:$I$201,MATCH(1,('📝 Mesures'!$A$1:$A$201=A141)*('📝 Mesures'!$H$1:$H$201&lt;H141)*(ROW('📝 Mesures'!$A$1:$A$201)&lt;&gt;ROW(A141)),0)),"⚠️ Dégradation","→ Stable"))),"— Première mesure"))</f>
        <v/>
      </c>
    </row>
    <row r="142" spans="1:11" x14ac:dyDescent="0.2">
      <c r="A142" s="48"/>
      <c r="B142" s="49" t="str">
        <f>IF(A142="","",INDEX('📋 Indicateurs'!$A$2:$A$23,MATCH(A142,'📋 Indicateurs'!$B$2:$B$23,0)))</f>
        <v/>
      </c>
      <c r="C142" s="49" t="str">
        <f>IF(A142="","",VLOOKUP(A142,'📋 Indicateurs'!$B$2:$P$23,2,0))</f>
        <v/>
      </c>
      <c r="D142" s="50" t="str">
        <f>IF(A142="","",VLOOKUP(A142,'📋 Indicateurs'!$B$2:$P$23,3,0))</f>
        <v/>
      </c>
      <c r="E142" s="50" t="str">
        <f>IF(A142="","",VLOOKUP(A142,'📋 Indicateurs'!$B$2:$P$23,4,0))</f>
        <v/>
      </c>
      <c r="F142" s="49" t="str">
        <f>IF(A142="","",VLOOKUP(A142,'📋 Indicateurs'!$B$2:$P$23,5,0))</f>
        <v/>
      </c>
      <c r="G142" s="49" t="str">
        <f>IF(A142="","",VLOOKUP(A142,'📋 Indicateurs'!$B$2:$P$23,6,0))</f>
        <v/>
      </c>
      <c r="H142" s="52"/>
      <c r="I142" s="51"/>
      <c r="J142" s="49" t="str">
        <f>IF(OR(A142="",H142="",I142=""),"",IF(VLOOKUP(A142,'📋 Indicateurs'!$B$2:$P$23,15,0)="bas_bon",IF(I142&lt;=VLOOKUP(A142,'📋 Indicateurs'!$B$2:$P$23,13,0),"✅ Satisfaisant",IF(I142&gt;=VLOOKUP(A142,'📋 Indicateurs'!$B$2:$P$23,14,0),"🔴 Alerte","⚠️ Vigilance")),IF(I142&gt;=VLOOKUP(A142,'📋 Indicateurs'!$B$2:$P$23,13,0),"✅ Satisfaisant",IF(I142&lt;VLOOKUP(A142,'📋 Indicateurs'!$B$2:$P$23,14,0),"🔴 Alerte","⚠️ Vigilance"))))</f>
        <v/>
      </c>
      <c r="K142" s="49" t="str" cm="1">
        <f t="array" ref="K142">IF(OR(A142="",I142=""),"",IFERROR(IF(VLOOKUP(A142,'📋 Indicateurs'!$B$2:$P$23,15,0)="bas_bon",IF(I142&lt;INDEX('📝 Mesures'!$I$1:$I$201,MATCH(1,('📝 Mesures'!$A$1:$A$201=A142)*('📝 Mesures'!$H$1:$H$201&lt;H142)*(ROW('📝 Mesures'!$A$1:$A$201)&lt;&gt;ROW(A142)),0)),"✅ Amélioration",IF(I142&gt;INDEX('📝 Mesures'!$I$1:$I$201,MATCH(1,('📝 Mesures'!$A$1:$A$201=A142)*('📝 Mesures'!$H$1:$H$201&lt;H142)*(ROW('📝 Mesures'!$A$1:$A$201)&lt;&gt;ROW(A142)),0)),"⚠️ Dégradation","→ Stable")),IF(I142&gt;INDEX('📝 Mesures'!$I$1:$I$201,MATCH(1,('📝 Mesures'!$A$1:$A$201=A142)*('📝 Mesures'!$H$1:$H$201&lt;H142)*(ROW('📝 Mesures'!$A$1:$A$201)&lt;&gt;ROW(A142)),0)),"✅ Amélioration",IF(I142&lt;INDEX('📝 Mesures'!$I$1:$I$201,MATCH(1,('📝 Mesures'!$A$1:$A$201=A142)*('📝 Mesures'!$H$1:$H$201&lt;H142)*(ROW('📝 Mesures'!$A$1:$A$201)&lt;&gt;ROW(A142)),0)),"⚠️ Dégradation","→ Stable"))),"— Première mesure"))</f>
        <v/>
      </c>
    </row>
    <row r="143" spans="1:11" x14ac:dyDescent="0.2">
      <c r="A143" s="48"/>
      <c r="B143" s="49" t="str">
        <f>IF(A143="","",INDEX('📋 Indicateurs'!$A$2:$A$23,MATCH(A143,'📋 Indicateurs'!$B$2:$B$23,0)))</f>
        <v/>
      </c>
      <c r="C143" s="49" t="str">
        <f>IF(A143="","",VLOOKUP(A143,'📋 Indicateurs'!$B$2:$P$23,2,0))</f>
        <v/>
      </c>
      <c r="D143" s="50" t="str">
        <f>IF(A143="","",VLOOKUP(A143,'📋 Indicateurs'!$B$2:$P$23,3,0))</f>
        <v/>
      </c>
      <c r="E143" s="50" t="str">
        <f>IF(A143="","",VLOOKUP(A143,'📋 Indicateurs'!$B$2:$P$23,4,0))</f>
        <v/>
      </c>
      <c r="F143" s="49" t="str">
        <f>IF(A143="","",VLOOKUP(A143,'📋 Indicateurs'!$B$2:$P$23,5,0))</f>
        <v/>
      </c>
      <c r="G143" s="49" t="str">
        <f>IF(A143="","",VLOOKUP(A143,'📋 Indicateurs'!$B$2:$P$23,6,0))</f>
        <v/>
      </c>
      <c r="H143" s="52"/>
      <c r="I143" s="51"/>
      <c r="J143" s="49" t="str">
        <f>IF(OR(A143="",H143="",I143=""),"",IF(VLOOKUP(A143,'📋 Indicateurs'!$B$2:$P$23,15,0)="bas_bon",IF(I143&lt;=VLOOKUP(A143,'📋 Indicateurs'!$B$2:$P$23,13,0),"✅ Satisfaisant",IF(I143&gt;=VLOOKUP(A143,'📋 Indicateurs'!$B$2:$P$23,14,0),"🔴 Alerte","⚠️ Vigilance")),IF(I143&gt;=VLOOKUP(A143,'📋 Indicateurs'!$B$2:$P$23,13,0),"✅ Satisfaisant",IF(I143&lt;VLOOKUP(A143,'📋 Indicateurs'!$B$2:$P$23,14,0),"🔴 Alerte","⚠️ Vigilance"))))</f>
        <v/>
      </c>
      <c r="K143" s="49" t="str" cm="1">
        <f t="array" ref="K143">IF(OR(A143="",I143=""),"",IFERROR(IF(VLOOKUP(A143,'📋 Indicateurs'!$B$2:$P$23,15,0)="bas_bon",IF(I143&lt;INDEX('📝 Mesures'!$I$1:$I$201,MATCH(1,('📝 Mesures'!$A$1:$A$201=A143)*('📝 Mesures'!$H$1:$H$201&lt;H143)*(ROW('📝 Mesures'!$A$1:$A$201)&lt;&gt;ROW(A143)),0)),"✅ Amélioration",IF(I143&gt;INDEX('📝 Mesures'!$I$1:$I$201,MATCH(1,('📝 Mesures'!$A$1:$A$201=A143)*('📝 Mesures'!$H$1:$H$201&lt;H143)*(ROW('📝 Mesures'!$A$1:$A$201)&lt;&gt;ROW(A143)),0)),"⚠️ Dégradation","→ Stable")),IF(I143&gt;INDEX('📝 Mesures'!$I$1:$I$201,MATCH(1,('📝 Mesures'!$A$1:$A$201=A143)*('📝 Mesures'!$H$1:$H$201&lt;H143)*(ROW('📝 Mesures'!$A$1:$A$201)&lt;&gt;ROW(A143)),0)),"✅ Amélioration",IF(I143&lt;INDEX('📝 Mesures'!$I$1:$I$201,MATCH(1,('📝 Mesures'!$A$1:$A$201=A143)*('📝 Mesures'!$H$1:$H$201&lt;H143)*(ROW('📝 Mesures'!$A$1:$A$201)&lt;&gt;ROW(A143)),0)),"⚠️ Dégradation","→ Stable"))),"— Première mesure"))</f>
        <v/>
      </c>
    </row>
    <row r="144" spans="1:11" x14ac:dyDescent="0.2">
      <c r="A144" s="48"/>
      <c r="B144" s="49" t="str">
        <f>IF(A144="","",INDEX('📋 Indicateurs'!$A$2:$A$23,MATCH(A144,'📋 Indicateurs'!$B$2:$B$23,0)))</f>
        <v/>
      </c>
      <c r="C144" s="49" t="str">
        <f>IF(A144="","",VLOOKUP(A144,'📋 Indicateurs'!$B$2:$P$23,2,0))</f>
        <v/>
      </c>
      <c r="D144" s="50" t="str">
        <f>IF(A144="","",VLOOKUP(A144,'📋 Indicateurs'!$B$2:$P$23,3,0))</f>
        <v/>
      </c>
      <c r="E144" s="50" t="str">
        <f>IF(A144="","",VLOOKUP(A144,'📋 Indicateurs'!$B$2:$P$23,4,0))</f>
        <v/>
      </c>
      <c r="F144" s="49" t="str">
        <f>IF(A144="","",VLOOKUP(A144,'📋 Indicateurs'!$B$2:$P$23,5,0))</f>
        <v/>
      </c>
      <c r="G144" s="49" t="str">
        <f>IF(A144="","",VLOOKUP(A144,'📋 Indicateurs'!$B$2:$P$23,6,0))</f>
        <v/>
      </c>
      <c r="H144" s="52"/>
      <c r="I144" s="51"/>
      <c r="J144" s="49" t="str">
        <f>IF(OR(A144="",H144="",I144=""),"",IF(VLOOKUP(A144,'📋 Indicateurs'!$B$2:$P$23,15,0)="bas_bon",IF(I144&lt;=VLOOKUP(A144,'📋 Indicateurs'!$B$2:$P$23,13,0),"✅ Satisfaisant",IF(I144&gt;=VLOOKUP(A144,'📋 Indicateurs'!$B$2:$P$23,14,0),"🔴 Alerte","⚠️ Vigilance")),IF(I144&gt;=VLOOKUP(A144,'📋 Indicateurs'!$B$2:$P$23,13,0),"✅ Satisfaisant",IF(I144&lt;VLOOKUP(A144,'📋 Indicateurs'!$B$2:$P$23,14,0),"🔴 Alerte","⚠️ Vigilance"))))</f>
        <v/>
      </c>
      <c r="K144" s="49" t="str" cm="1">
        <f t="array" ref="K144">IF(OR(A144="",I144=""),"",IFERROR(IF(VLOOKUP(A144,'📋 Indicateurs'!$B$2:$P$23,15,0)="bas_bon",IF(I144&lt;INDEX('📝 Mesures'!$I$1:$I$201,MATCH(1,('📝 Mesures'!$A$1:$A$201=A144)*('📝 Mesures'!$H$1:$H$201&lt;H144)*(ROW('📝 Mesures'!$A$1:$A$201)&lt;&gt;ROW(A144)),0)),"✅ Amélioration",IF(I144&gt;INDEX('📝 Mesures'!$I$1:$I$201,MATCH(1,('📝 Mesures'!$A$1:$A$201=A144)*('📝 Mesures'!$H$1:$H$201&lt;H144)*(ROW('📝 Mesures'!$A$1:$A$201)&lt;&gt;ROW(A144)),0)),"⚠️ Dégradation","→ Stable")),IF(I144&gt;INDEX('📝 Mesures'!$I$1:$I$201,MATCH(1,('📝 Mesures'!$A$1:$A$201=A144)*('📝 Mesures'!$H$1:$H$201&lt;H144)*(ROW('📝 Mesures'!$A$1:$A$201)&lt;&gt;ROW(A144)),0)),"✅ Amélioration",IF(I144&lt;INDEX('📝 Mesures'!$I$1:$I$201,MATCH(1,('📝 Mesures'!$A$1:$A$201=A144)*('📝 Mesures'!$H$1:$H$201&lt;H144)*(ROW('📝 Mesures'!$A$1:$A$201)&lt;&gt;ROW(A144)),0)),"⚠️ Dégradation","→ Stable"))),"— Première mesure"))</f>
        <v/>
      </c>
    </row>
    <row r="145" spans="1:11" x14ac:dyDescent="0.2">
      <c r="A145" s="48"/>
      <c r="B145" s="49" t="str">
        <f>IF(A145="","",INDEX('📋 Indicateurs'!$A$2:$A$23,MATCH(A145,'📋 Indicateurs'!$B$2:$B$23,0)))</f>
        <v/>
      </c>
      <c r="C145" s="49" t="str">
        <f>IF(A145="","",VLOOKUP(A145,'📋 Indicateurs'!$B$2:$P$23,2,0))</f>
        <v/>
      </c>
      <c r="D145" s="50" t="str">
        <f>IF(A145="","",VLOOKUP(A145,'📋 Indicateurs'!$B$2:$P$23,3,0))</f>
        <v/>
      </c>
      <c r="E145" s="50" t="str">
        <f>IF(A145="","",VLOOKUP(A145,'📋 Indicateurs'!$B$2:$P$23,4,0))</f>
        <v/>
      </c>
      <c r="F145" s="49" t="str">
        <f>IF(A145="","",VLOOKUP(A145,'📋 Indicateurs'!$B$2:$P$23,5,0))</f>
        <v/>
      </c>
      <c r="G145" s="49" t="str">
        <f>IF(A145="","",VLOOKUP(A145,'📋 Indicateurs'!$B$2:$P$23,6,0))</f>
        <v/>
      </c>
      <c r="H145" s="52"/>
      <c r="I145" s="51"/>
      <c r="J145" s="49" t="str">
        <f>IF(OR(A145="",H145="",I145=""),"",IF(VLOOKUP(A145,'📋 Indicateurs'!$B$2:$P$23,15,0)="bas_bon",IF(I145&lt;=VLOOKUP(A145,'📋 Indicateurs'!$B$2:$P$23,13,0),"✅ Satisfaisant",IF(I145&gt;=VLOOKUP(A145,'📋 Indicateurs'!$B$2:$P$23,14,0),"🔴 Alerte","⚠️ Vigilance")),IF(I145&gt;=VLOOKUP(A145,'📋 Indicateurs'!$B$2:$P$23,13,0),"✅ Satisfaisant",IF(I145&lt;VLOOKUP(A145,'📋 Indicateurs'!$B$2:$P$23,14,0),"🔴 Alerte","⚠️ Vigilance"))))</f>
        <v/>
      </c>
      <c r="K145" s="49" t="str" cm="1">
        <f t="array" ref="K145">IF(OR(A145="",I145=""),"",IFERROR(IF(VLOOKUP(A145,'📋 Indicateurs'!$B$2:$P$23,15,0)="bas_bon",IF(I145&lt;INDEX('📝 Mesures'!$I$1:$I$201,MATCH(1,('📝 Mesures'!$A$1:$A$201=A145)*('📝 Mesures'!$H$1:$H$201&lt;H145)*(ROW('📝 Mesures'!$A$1:$A$201)&lt;&gt;ROW(A145)),0)),"✅ Amélioration",IF(I145&gt;INDEX('📝 Mesures'!$I$1:$I$201,MATCH(1,('📝 Mesures'!$A$1:$A$201=A145)*('📝 Mesures'!$H$1:$H$201&lt;H145)*(ROW('📝 Mesures'!$A$1:$A$201)&lt;&gt;ROW(A145)),0)),"⚠️ Dégradation","→ Stable")),IF(I145&gt;INDEX('📝 Mesures'!$I$1:$I$201,MATCH(1,('📝 Mesures'!$A$1:$A$201=A145)*('📝 Mesures'!$H$1:$H$201&lt;H145)*(ROW('📝 Mesures'!$A$1:$A$201)&lt;&gt;ROW(A145)),0)),"✅ Amélioration",IF(I145&lt;INDEX('📝 Mesures'!$I$1:$I$201,MATCH(1,('📝 Mesures'!$A$1:$A$201=A145)*('📝 Mesures'!$H$1:$H$201&lt;H145)*(ROW('📝 Mesures'!$A$1:$A$201)&lt;&gt;ROW(A145)),0)),"⚠️ Dégradation","→ Stable"))),"— Première mesure"))</f>
        <v/>
      </c>
    </row>
    <row r="146" spans="1:11" x14ac:dyDescent="0.2">
      <c r="A146" s="48"/>
      <c r="B146" s="49" t="str">
        <f>IF(A146="","",INDEX('📋 Indicateurs'!$A$2:$A$23,MATCH(A146,'📋 Indicateurs'!$B$2:$B$23,0)))</f>
        <v/>
      </c>
      <c r="C146" s="49" t="str">
        <f>IF(A146="","",VLOOKUP(A146,'📋 Indicateurs'!$B$2:$P$23,2,0))</f>
        <v/>
      </c>
      <c r="D146" s="50" t="str">
        <f>IF(A146="","",VLOOKUP(A146,'📋 Indicateurs'!$B$2:$P$23,3,0))</f>
        <v/>
      </c>
      <c r="E146" s="50" t="str">
        <f>IF(A146="","",VLOOKUP(A146,'📋 Indicateurs'!$B$2:$P$23,4,0))</f>
        <v/>
      </c>
      <c r="F146" s="49" t="str">
        <f>IF(A146="","",VLOOKUP(A146,'📋 Indicateurs'!$B$2:$P$23,5,0))</f>
        <v/>
      </c>
      <c r="G146" s="49" t="str">
        <f>IF(A146="","",VLOOKUP(A146,'📋 Indicateurs'!$B$2:$P$23,6,0))</f>
        <v/>
      </c>
      <c r="H146" s="52"/>
      <c r="I146" s="51"/>
      <c r="J146" s="49" t="str">
        <f>IF(OR(A146="",H146="",I146=""),"",IF(VLOOKUP(A146,'📋 Indicateurs'!$B$2:$P$23,15,0)="bas_bon",IF(I146&lt;=VLOOKUP(A146,'📋 Indicateurs'!$B$2:$P$23,13,0),"✅ Satisfaisant",IF(I146&gt;=VLOOKUP(A146,'📋 Indicateurs'!$B$2:$P$23,14,0),"🔴 Alerte","⚠️ Vigilance")),IF(I146&gt;=VLOOKUP(A146,'📋 Indicateurs'!$B$2:$P$23,13,0),"✅ Satisfaisant",IF(I146&lt;VLOOKUP(A146,'📋 Indicateurs'!$B$2:$P$23,14,0),"🔴 Alerte","⚠️ Vigilance"))))</f>
        <v/>
      </c>
      <c r="K146" s="49" t="str" cm="1">
        <f t="array" ref="K146">IF(OR(A146="",I146=""),"",IFERROR(IF(VLOOKUP(A146,'📋 Indicateurs'!$B$2:$P$23,15,0)="bas_bon",IF(I146&lt;INDEX('📝 Mesures'!$I$1:$I$201,MATCH(1,('📝 Mesures'!$A$1:$A$201=A146)*('📝 Mesures'!$H$1:$H$201&lt;H146)*(ROW('📝 Mesures'!$A$1:$A$201)&lt;&gt;ROW(A146)),0)),"✅ Amélioration",IF(I146&gt;INDEX('📝 Mesures'!$I$1:$I$201,MATCH(1,('📝 Mesures'!$A$1:$A$201=A146)*('📝 Mesures'!$H$1:$H$201&lt;H146)*(ROW('📝 Mesures'!$A$1:$A$201)&lt;&gt;ROW(A146)),0)),"⚠️ Dégradation","→ Stable")),IF(I146&gt;INDEX('📝 Mesures'!$I$1:$I$201,MATCH(1,('📝 Mesures'!$A$1:$A$201=A146)*('📝 Mesures'!$H$1:$H$201&lt;H146)*(ROW('📝 Mesures'!$A$1:$A$201)&lt;&gt;ROW(A146)),0)),"✅ Amélioration",IF(I146&lt;INDEX('📝 Mesures'!$I$1:$I$201,MATCH(1,('📝 Mesures'!$A$1:$A$201=A146)*('📝 Mesures'!$H$1:$H$201&lt;H146)*(ROW('📝 Mesures'!$A$1:$A$201)&lt;&gt;ROW(A146)),0)),"⚠️ Dégradation","→ Stable"))),"— Première mesure"))</f>
        <v/>
      </c>
    </row>
    <row r="147" spans="1:11" x14ac:dyDescent="0.2">
      <c r="A147" s="48"/>
      <c r="B147" s="49" t="str">
        <f>IF(A147="","",INDEX('📋 Indicateurs'!$A$2:$A$23,MATCH(A147,'📋 Indicateurs'!$B$2:$B$23,0)))</f>
        <v/>
      </c>
      <c r="C147" s="49" t="str">
        <f>IF(A147="","",VLOOKUP(A147,'📋 Indicateurs'!$B$2:$P$23,2,0))</f>
        <v/>
      </c>
      <c r="D147" s="50" t="str">
        <f>IF(A147="","",VLOOKUP(A147,'📋 Indicateurs'!$B$2:$P$23,3,0))</f>
        <v/>
      </c>
      <c r="E147" s="50" t="str">
        <f>IF(A147="","",VLOOKUP(A147,'📋 Indicateurs'!$B$2:$P$23,4,0))</f>
        <v/>
      </c>
      <c r="F147" s="49" t="str">
        <f>IF(A147="","",VLOOKUP(A147,'📋 Indicateurs'!$B$2:$P$23,5,0))</f>
        <v/>
      </c>
      <c r="G147" s="49" t="str">
        <f>IF(A147="","",VLOOKUP(A147,'📋 Indicateurs'!$B$2:$P$23,6,0))</f>
        <v/>
      </c>
      <c r="H147" s="52"/>
      <c r="I147" s="51"/>
      <c r="J147" s="49" t="str">
        <f>IF(OR(A147="",H147="",I147=""),"",IF(VLOOKUP(A147,'📋 Indicateurs'!$B$2:$P$23,15,0)="bas_bon",IF(I147&lt;=VLOOKUP(A147,'📋 Indicateurs'!$B$2:$P$23,13,0),"✅ Satisfaisant",IF(I147&gt;=VLOOKUP(A147,'📋 Indicateurs'!$B$2:$P$23,14,0),"🔴 Alerte","⚠️ Vigilance")),IF(I147&gt;=VLOOKUP(A147,'📋 Indicateurs'!$B$2:$P$23,13,0),"✅ Satisfaisant",IF(I147&lt;VLOOKUP(A147,'📋 Indicateurs'!$B$2:$P$23,14,0),"🔴 Alerte","⚠️ Vigilance"))))</f>
        <v/>
      </c>
      <c r="K147" s="49" t="str" cm="1">
        <f t="array" ref="K147">IF(OR(A147="",I147=""),"",IFERROR(IF(VLOOKUP(A147,'📋 Indicateurs'!$B$2:$P$23,15,0)="bas_bon",IF(I147&lt;INDEX('📝 Mesures'!$I$1:$I$201,MATCH(1,('📝 Mesures'!$A$1:$A$201=A147)*('📝 Mesures'!$H$1:$H$201&lt;H147)*(ROW('📝 Mesures'!$A$1:$A$201)&lt;&gt;ROW(A147)),0)),"✅ Amélioration",IF(I147&gt;INDEX('📝 Mesures'!$I$1:$I$201,MATCH(1,('📝 Mesures'!$A$1:$A$201=A147)*('📝 Mesures'!$H$1:$H$201&lt;H147)*(ROW('📝 Mesures'!$A$1:$A$201)&lt;&gt;ROW(A147)),0)),"⚠️ Dégradation","→ Stable")),IF(I147&gt;INDEX('📝 Mesures'!$I$1:$I$201,MATCH(1,('📝 Mesures'!$A$1:$A$201=A147)*('📝 Mesures'!$H$1:$H$201&lt;H147)*(ROW('📝 Mesures'!$A$1:$A$201)&lt;&gt;ROW(A147)),0)),"✅ Amélioration",IF(I147&lt;INDEX('📝 Mesures'!$I$1:$I$201,MATCH(1,('📝 Mesures'!$A$1:$A$201=A147)*('📝 Mesures'!$H$1:$H$201&lt;H147)*(ROW('📝 Mesures'!$A$1:$A$201)&lt;&gt;ROW(A147)),0)),"⚠️ Dégradation","→ Stable"))),"— Première mesure"))</f>
        <v/>
      </c>
    </row>
    <row r="148" spans="1:11" x14ac:dyDescent="0.2">
      <c r="A148" s="48"/>
      <c r="B148" s="49" t="str">
        <f>IF(A148="","",INDEX('📋 Indicateurs'!$A$2:$A$23,MATCH(A148,'📋 Indicateurs'!$B$2:$B$23,0)))</f>
        <v/>
      </c>
      <c r="C148" s="49" t="str">
        <f>IF(A148="","",VLOOKUP(A148,'📋 Indicateurs'!$B$2:$P$23,2,0))</f>
        <v/>
      </c>
      <c r="D148" s="50" t="str">
        <f>IF(A148="","",VLOOKUP(A148,'📋 Indicateurs'!$B$2:$P$23,3,0))</f>
        <v/>
      </c>
      <c r="E148" s="50" t="str">
        <f>IF(A148="","",VLOOKUP(A148,'📋 Indicateurs'!$B$2:$P$23,4,0))</f>
        <v/>
      </c>
      <c r="F148" s="49" t="str">
        <f>IF(A148="","",VLOOKUP(A148,'📋 Indicateurs'!$B$2:$P$23,5,0))</f>
        <v/>
      </c>
      <c r="G148" s="49" t="str">
        <f>IF(A148="","",VLOOKUP(A148,'📋 Indicateurs'!$B$2:$P$23,6,0))</f>
        <v/>
      </c>
      <c r="H148" s="52"/>
      <c r="I148" s="51"/>
      <c r="J148" s="49" t="str">
        <f>IF(OR(A148="",H148="",I148=""),"",IF(VLOOKUP(A148,'📋 Indicateurs'!$B$2:$P$23,15,0)="bas_bon",IF(I148&lt;=VLOOKUP(A148,'📋 Indicateurs'!$B$2:$P$23,13,0),"✅ Satisfaisant",IF(I148&gt;=VLOOKUP(A148,'📋 Indicateurs'!$B$2:$P$23,14,0),"🔴 Alerte","⚠️ Vigilance")),IF(I148&gt;=VLOOKUP(A148,'📋 Indicateurs'!$B$2:$P$23,13,0),"✅ Satisfaisant",IF(I148&lt;VLOOKUP(A148,'📋 Indicateurs'!$B$2:$P$23,14,0),"🔴 Alerte","⚠️ Vigilance"))))</f>
        <v/>
      </c>
      <c r="K148" s="49" t="str" cm="1">
        <f t="array" ref="K148">IF(OR(A148="",I148=""),"",IFERROR(IF(VLOOKUP(A148,'📋 Indicateurs'!$B$2:$P$23,15,0)="bas_bon",IF(I148&lt;INDEX('📝 Mesures'!$I$1:$I$201,MATCH(1,('📝 Mesures'!$A$1:$A$201=A148)*('📝 Mesures'!$H$1:$H$201&lt;H148)*(ROW('📝 Mesures'!$A$1:$A$201)&lt;&gt;ROW(A148)),0)),"✅ Amélioration",IF(I148&gt;INDEX('📝 Mesures'!$I$1:$I$201,MATCH(1,('📝 Mesures'!$A$1:$A$201=A148)*('📝 Mesures'!$H$1:$H$201&lt;H148)*(ROW('📝 Mesures'!$A$1:$A$201)&lt;&gt;ROW(A148)),0)),"⚠️ Dégradation","→ Stable")),IF(I148&gt;INDEX('📝 Mesures'!$I$1:$I$201,MATCH(1,('📝 Mesures'!$A$1:$A$201=A148)*('📝 Mesures'!$H$1:$H$201&lt;H148)*(ROW('📝 Mesures'!$A$1:$A$201)&lt;&gt;ROW(A148)),0)),"✅ Amélioration",IF(I148&lt;INDEX('📝 Mesures'!$I$1:$I$201,MATCH(1,('📝 Mesures'!$A$1:$A$201=A148)*('📝 Mesures'!$H$1:$H$201&lt;H148)*(ROW('📝 Mesures'!$A$1:$A$201)&lt;&gt;ROW(A148)),0)),"⚠️ Dégradation","→ Stable"))),"— Première mesure"))</f>
        <v/>
      </c>
    </row>
    <row r="149" spans="1:11" x14ac:dyDescent="0.2">
      <c r="A149" s="48"/>
      <c r="B149" s="49" t="str">
        <f>IF(A149="","",INDEX('📋 Indicateurs'!$A$2:$A$23,MATCH(A149,'📋 Indicateurs'!$B$2:$B$23,0)))</f>
        <v/>
      </c>
      <c r="C149" s="49" t="str">
        <f>IF(A149="","",VLOOKUP(A149,'📋 Indicateurs'!$B$2:$P$23,2,0))</f>
        <v/>
      </c>
      <c r="D149" s="50" t="str">
        <f>IF(A149="","",VLOOKUP(A149,'📋 Indicateurs'!$B$2:$P$23,3,0))</f>
        <v/>
      </c>
      <c r="E149" s="50" t="str">
        <f>IF(A149="","",VLOOKUP(A149,'📋 Indicateurs'!$B$2:$P$23,4,0))</f>
        <v/>
      </c>
      <c r="F149" s="49" t="str">
        <f>IF(A149="","",VLOOKUP(A149,'📋 Indicateurs'!$B$2:$P$23,5,0))</f>
        <v/>
      </c>
      <c r="G149" s="49" t="str">
        <f>IF(A149="","",VLOOKUP(A149,'📋 Indicateurs'!$B$2:$P$23,6,0))</f>
        <v/>
      </c>
      <c r="H149" s="52"/>
      <c r="I149" s="51"/>
      <c r="J149" s="49" t="str">
        <f>IF(OR(A149="",H149="",I149=""),"",IF(VLOOKUP(A149,'📋 Indicateurs'!$B$2:$P$23,15,0)="bas_bon",IF(I149&lt;=VLOOKUP(A149,'📋 Indicateurs'!$B$2:$P$23,13,0),"✅ Satisfaisant",IF(I149&gt;=VLOOKUP(A149,'📋 Indicateurs'!$B$2:$P$23,14,0),"🔴 Alerte","⚠️ Vigilance")),IF(I149&gt;=VLOOKUP(A149,'📋 Indicateurs'!$B$2:$P$23,13,0),"✅ Satisfaisant",IF(I149&lt;VLOOKUP(A149,'📋 Indicateurs'!$B$2:$P$23,14,0),"🔴 Alerte","⚠️ Vigilance"))))</f>
        <v/>
      </c>
      <c r="K149" s="49" t="str" cm="1">
        <f t="array" ref="K149">IF(OR(A149="",I149=""),"",IFERROR(IF(VLOOKUP(A149,'📋 Indicateurs'!$B$2:$P$23,15,0)="bas_bon",IF(I149&lt;INDEX('📝 Mesures'!$I$1:$I$201,MATCH(1,('📝 Mesures'!$A$1:$A$201=A149)*('📝 Mesures'!$H$1:$H$201&lt;H149)*(ROW('📝 Mesures'!$A$1:$A$201)&lt;&gt;ROW(A149)),0)),"✅ Amélioration",IF(I149&gt;INDEX('📝 Mesures'!$I$1:$I$201,MATCH(1,('📝 Mesures'!$A$1:$A$201=A149)*('📝 Mesures'!$H$1:$H$201&lt;H149)*(ROW('📝 Mesures'!$A$1:$A$201)&lt;&gt;ROW(A149)),0)),"⚠️ Dégradation","→ Stable")),IF(I149&gt;INDEX('📝 Mesures'!$I$1:$I$201,MATCH(1,('📝 Mesures'!$A$1:$A$201=A149)*('📝 Mesures'!$H$1:$H$201&lt;H149)*(ROW('📝 Mesures'!$A$1:$A$201)&lt;&gt;ROW(A149)),0)),"✅ Amélioration",IF(I149&lt;INDEX('📝 Mesures'!$I$1:$I$201,MATCH(1,('📝 Mesures'!$A$1:$A$201=A149)*('📝 Mesures'!$H$1:$H$201&lt;H149)*(ROW('📝 Mesures'!$A$1:$A$201)&lt;&gt;ROW(A149)),0)),"⚠️ Dégradation","→ Stable"))),"— Première mesure"))</f>
        <v/>
      </c>
    </row>
    <row r="150" spans="1:11" x14ac:dyDescent="0.2">
      <c r="A150" s="48"/>
      <c r="B150" s="49" t="str">
        <f>IF(A150="","",INDEX('📋 Indicateurs'!$A$2:$A$23,MATCH(A150,'📋 Indicateurs'!$B$2:$B$23,0)))</f>
        <v/>
      </c>
      <c r="C150" s="49" t="str">
        <f>IF(A150="","",VLOOKUP(A150,'📋 Indicateurs'!$B$2:$P$23,2,0))</f>
        <v/>
      </c>
      <c r="D150" s="50" t="str">
        <f>IF(A150="","",VLOOKUP(A150,'📋 Indicateurs'!$B$2:$P$23,3,0))</f>
        <v/>
      </c>
      <c r="E150" s="50" t="str">
        <f>IF(A150="","",VLOOKUP(A150,'📋 Indicateurs'!$B$2:$P$23,4,0))</f>
        <v/>
      </c>
      <c r="F150" s="49" t="str">
        <f>IF(A150="","",VLOOKUP(A150,'📋 Indicateurs'!$B$2:$P$23,5,0))</f>
        <v/>
      </c>
      <c r="G150" s="49" t="str">
        <f>IF(A150="","",VLOOKUP(A150,'📋 Indicateurs'!$B$2:$P$23,6,0))</f>
        <v/>
      </c>
      <c r="H150" s="52"/>
      <c r="I150" s="51"/>
      <c r="J150" s="49" t="str">
        <f>IF(OR(A150="",H150="",I150=""),"",IF(VLOOKUP(A150,'📋 Indicateurs'!$B$2:$P$23,15,0)="bas_bon",IF(I150&lt;=VLOOKUP(A150,'📋 Indicateurs'!$B$2:$P$23,13,0),"✅ Satisfaisant",IF(I150&gt;=VLOOKUP(A150,'📋 Indicateurs'!$B$2:$P$23,14,0),"🔴 Alerte","⚠️ Vigilance")),IF(I150&gt;=VLOOKUP(A150,'📋 Indicateurs'!$B$2:$P$23,13,0),"✅ Satisfaisant",IF(I150&lt;VLOOKUP(A150,'📋 Indicateurs'!$B$2:$P$23,14,0),"🔴 Alerte","⚠️ Vigilance"))))</f>
        <v/>
      </c>
      <c r="K150" s="49" t="str" cm="1">
        <f t="array" ref="K150">IF(OR(A150="",I150=""),"",IFERROR(IF(VLOOKUP(A150,'📋 Indicateurs'!$B$2:$P$23,15,0)="bas_bon",IF(I150&lt;INDEX('📝 Mesures'!$I$1:$I$201,MATCH(1,('📝 Mesures'!$A$1:$A$201=A150)*('📝 Mesures'!$H$1:$H$201&lt;H150)*(ROW('📝 Mesures'!$A$1:$A$201)&lt;&gt;ROW(A150)),0)),"✅ Amélioration",IF(I150&gt;INDEX('📝 Mesures'!$I$1:$I$201,MATCH(1,('📝 Mesures'!$A$1:$A$201=A150)*('📝 Mesures'!$H$1:$H$201&lt;H150)*(ROW('📝 Mesures'!$A$1:$A$201)&lt;&gt;ROW(A150)),0)),"⚠️ Dégradation","→ Stable")),IF(I150&gt;INDEX('📝 Mesures'!$I$1:$I$201,MATCH(1,('📝 Mesures'!$A$1:$A$201=A150)*('📝 Mesures'!$H$1:$H$201&lt;H150)*(ROW('📝 Mesures'!$A$1:$A$201)&lt;&gt;ROW(A150)),0)),"✅ Amélioration",IF(I150&lt;INDEX('📝 Mesures'!$I$1:$I$201,MATCH(1,('📝 Mesures'!$A$1:$A$201=A150)*('📝 Mesures'!$H$1:$H$201&lt;H150)*(ROW('📝 Mesures'!$A$1:$A$201)&lt;&gt;ROW(A150)),0)),"⚠️ Dégradation","→ Stable"))),"— Première mesure"))</f>
        <v/>
      </c>
    </row>
    <row r="151" spans="1:11" x14ac:dyDescent="0.2">
      <c r="A151" s="48"/>
      <c r="B151" s="49" t="str">
        <f>IF(A151="","",INDEX('📋 Indicateurs'!$A$2:$A$23,MATCH(A151,'📋 Indicateurs'!$B$2:$B$23,0)))</f>
        <v/>
      </c>
      <c r="C151" s="49" t="str">
        <f>IF(A151="","",VLOOKUP(A151,'📋 Indicateurs'!$B$2:$P$23,2,0))</f>
        <v/>
      </c>
      <c r="D151" s="50" t="str">
        <f>IF(A151="","",VLOOKUP(A151,'📋 Indicateurs'!$B$2:$P$23,3,0))</f>
        <v/>
      </c>
      <c r="E151" s="50" t="str">
        <f>IF(A151="","",VLOOKUP(A151,'📋 Indicateurs'!$B$2:$P$23,4,0))</f>
        <v/>
      </c>
      <c r="F151" s="49" t="str">
        <f>IF(A151="","",VLOOKUP(A151,'📋 Indicateurs'!$B$2:$P$23,5,0))</f>
        <v/>
      </c>
      <c r="G151" s="49" t="str">
        <f>IF(A151="","",VLOOKUP(A151,'📋 Indicateurs'!$B$2:$P$23,6,0))</f>
        <v/>
      </c>
      <c r="H151" s="52"/>
      <c r="I151" s="51"/>
      <c r="J151" s="49" t="str">
        <f>IF(OR(A151="",H151="",I151=""),"",IF(VLOOKUP(A151,'📋 Indicateurs'!$B$2:$P$23,15,0)="bas_bon",IF(I151&lt;=VLOOKUP(A151,'📋 Indicateurs'!$B$2:$P$23,13,0),"✅ Satisfaisant",IF(I151&gt;=VLOOKUP(A151,'📋 Indicateurs'!$B$2:$P$23,14,0),"🔴 Alerte","⚠️ Vigilance")),IF(I151&gt;=VLOOKUP(A151,'📋 Indicateurs'!$B$2:$P$23,13,0),"✅ Satisfaisant",IF(I151&lt;VLOOKUP(A151,'📋 Indicateurs'!$B$2:$P$23,14,0),"🔴 Alerte","⚠️ Vigilance"))))</f>
        <v/>
      </c>
      <c r="K151" s="49" t="str" cm="1">
        <f t="array" ref="K151">IF(OR(A151="",I151=""),"",IFERROR(IF(VLOOKUP(A151,'📋 Indicateurs'!$B$2:$P$23,15,0)="bas_bon",IF(I151&lt;INDEX('📝 Mesures'!$I$1:$I$201,MATCH(1,('📝 Mesures'!$A$1:$A$201=A151)*('📝 Mesures'!$H$1:$H$201&lt;H151)*(ROW('📝 Mesures'!$A$1:$A$201)&lt;&gt;ROW(A151)),0)),"✅ Amélioration",IF(I151&gt;INDEX('📝 Mesures'!$I$1:$I$201,MATCH(1,('📝 Mesures'!$A$1:$A$201=A151)*('📝 Mesures'!$H$1:$H$201&lt;H151)*(ROW('📝 Mesures'!$A$1:$A$201)&lt;&gt;ROW(A151)),0)),"⚠️ Dégradation","→ Stable")),IF(I151&gt;INDEX('📝 Mesures'!$I$1:$I$201,MATCH(1,('📝 Mesures'!$A$1:$A$201=A151)*('📝 Mesures'!$H$1:$H$201&lt;H151)*(ROW('📝 Mesures'!$A$1:$A$201)&lt;&gt;ROW(A151)),0)),"✅ Amélioration",IF(I151&lt;INDEX('📝 Mesures'!$I$1:$I$201,MATCH(1,('📝 Mesures'!$A$1:$A$201=A151)*('📝 Mesures'!$H$1:$H$201&lt;H151)*(ROW('📝 Mesures'!$A$1:$A$201)&lt;&gt;ROW(A151)),0)),"⚠️ Dégradation","→ Stable"))),"— Première mesure"))</f>
        <v/>
      </c>
    </row>
    <row r="152" spans="1:11" x14ac:dyDescent="0.2">
      <c r="A152" s="48"/>
      <c r="B152" s="49" t="str">
        <f>IF(A152="","",INDEX('📋 Indicateurs'!$A$2:$A$23,MATCH(A152,'📋 Indicateurs'!$B$2:$B$23,0)))</f>
        <v/>
      </c>
      <c r="C152" s="49" t="str">
        <f>IF(A152="","",VLOOKUP(A152,'📋 Indicateurs'!$B$2:$P$23,2,0))</f>
        <v/>
      </c>
      <c r="D152" s="50" t="str">
        <f>IF(A152="","",VLOOKUP(A152,'📋 Indicateurs'!$B$2:$P$23,3,0))</f>
        <v/>
      </c>
      <c r="E152" s="50" t="str">
        <f>IF(A152="","",VLOOKUP(A152,'📋 Indicateurs'!$B$2:$P$23,4,0))</f>
        <v/>
      </c>
      <c r="F152" s="49" t="str">
        <f>IF(A152="","",VLOOKUP(A152,'📋 Indicateurs'!$B$2:$P$23,5,0))</f>
        <v/>
      </c>
      <c r="G152" s="49" t="str">
        <f>IF(A152="","",VLOOKUP(A152,'📋 Indicateurs'!$B$2:$P$23,6,0))</f>
        <v/>
      </c>
      <c r="H152" s="52"/>
      <c r="I152" s="51"/>
      <c r="J152" s="49" t="str">
        <f>IF(OR(A152="",H152="",I152=""),"",IF(VLOOKUP(A152,'📋 Indicateurs'!$B$2:$P$23,15,0)="bas_bon",IF(I152&lt;=VLOOKUP(A152,'📋 Indicateurs'!$B$2:$P$23,13,0),"✅ Satisfaisant",IF(I152&gt;=VLOOKUP(A152,'📋 Indicateurs'!$B$2:$P$23,14,0),"🔴 Alerte","⚠️ Vigilance")),IF(I152&gt;=VLOOKUP(A152,'📋 Indicateurs'!$B$2:$P$23,13,0),"✅ Satisfaisant",IF(I152&lt;VLOOKUP(A152,'📋 Indicateurs'!$B$2:$P$23,14,0),"🔴 Alerte","⚠️ Vigilance"))))</f>
        <v/>
      </c>
      <c r="K152" s="49" t="str" cm="1">
        <f t="array" ref="K152">IF(OR(A152="",I152=""),"",IFERROR(IF(VLOOKUP(A152,'📋 Indicateurs'!$B$2:$P$23,15,0)="bas_bon",IF(I152&lt;INDEX('📝 Mesures'!$I$1:$I$201,MATCH(1,('📝 Mesures'!$A$1:$A$201=A152)*('📝 Mesures'!$H$1:$H$201&lt;H152)*(ROW('📝 Mesures'!$A$1:$A$201)&lt;&gt;ROW(A152)),0)),"✅ Amélioration",IF(I152&gt;INDEX('📝 Mesures'!$I$1:$I$201,MATCH(1,('📝 Mesures'!$A$1:$A$201=A152)*('📝 Mesures'!$H$1:$H$201&lt;H152)*(ROW('📝 Mesures'!$A$1:$A$201)&lt;&gt;ROW(A152)),0)),"⚠️ Dégradation","→ Stable")),IF(I152&gt;INDEX('📝 Mesures'!$I$1:$I$201,MATCH(1,('📝 Mesures'!$A$1:$A$201=A152)*('📝 Mesures'!$H$1:$H$201&lt;H152)*(ROW('📝 Mesures'!$A$1:$A$201)&lt;&gt;ROW(A152)),0)),"✅ Amélioration",IF(I152&lt;INDEX('📝 Mesures'!$I$1:$I$201,MATCH(1,('📝 Mesures'!$A$1:$A$201=A152)*('📝 Mesures'!$H$1:$H$201&lt;H152)*(ROW('📝 Mesures'!$A$1:$A$201)&lt;&gt;ROW(A152)),0)),"⚠️ Dégradation","→ Stable"))),"— Première mesure"))</f>
        <v/>
      </c>
    </row>
    <row r="153" spans="1:11" x14ac:dyDescent="0.2">
      <c r="A153" s="48"/>
      <c r="B153" s="49" t="str">
        <f>IF(A153="","",INDEX('📋 Indicateurs'!$A$2:$A$23,MATCH(A153,'📋 Indicateurs'!$B$2:$B$23,0)))</f>
        <v/>
      </c>
      <c r="C153" s="49" t="str">
        <f>IF(A153="","",VLOOKUP(A153,'📋 Indicateurs'!$B$2:$P$23,2,0))</f>
        <v/>
      </c>
      <c r="D153" s="50" t="str">
        <f>IF(A153="","",VLOOKUP(A153,'📋 Indicateurs'!$B$2:$P$23,3,0))</f>
        <v/>
      </c>
      <c r="E153" s="50" t="str">
        <f>IF(A153="","",VLOOKUP(A153,'📋 Indicateurs'!$B$2:$P$23,4,0))</f>
        <v/>
      </c>
      <c r="F153" s="49" t="str">
        <f>IF(A153="","",VLOOKUP(A153,'📋 Indicateurs'!$B$2:$P$23,5,0))</f>
        <v/>
      </c>
      <c r="G153" s="49" t="str">
        <f>IF(A153="","",VLOOKUP(A153,'📋 Indicateurs'!$B$2:$P$23,6,0))</f>
        <v/>
      </c>
      <c r="H153" s="52"/>
      <c r="I153" s="51"/>
      <c r="J153" s="49" t="str">
        <f>IF(OR(A153="",H153="",I153=""),"",IF(VLOOKUP(A153,'📋 Indicateurs'!$B$2:$P$23,15,0)="bas_bon",IF(I153&lt;=VLOOKUP(A153,'📋 Indicateurs'!$B$2:$P$23,13,0),"✅ Satisfaisant",IF(I153&gt;=VLOOKUP(A153,'📋 Indicateurs'!$B$2:$P$23,14,0),"🔴 Alerte","⚠️ Vigilance")),IF(I153&gt;=VLOOKUP(A153,'📋 Indicateurs'!$B$2:$P$23,13,0),"✅ Satisfaisant",IF(I153&lt;VLOOKUP(A153,'📋 Indicateurs'!$B$2:$P$23,14,0),"🔴 Alerte","⚠️ Vigilance"))))</f>
        <v/>
      </c>
      <c r="K153" s="49" t="str" cm="1">
        <f t="array" ref="K153">IF(OR(A153="",I153=""),"",IFERROR(IF(VLOOKUP(A153,'📋 Indicateurs'!$B$2:$P$23,15,0)="bas_bon",IF(I153&lt;INDEX('📝 Mesures'!$I$1:$I$201,MATCH(1,('📝 Mesures'!$A$1:$A$201=A153)*('📝 Mesures'!$H$1:$H$201&lt;H153)*(ROW('📝 Mesures'!$A$1:$A$201)&lt;&gt;ROW(A153)),0)),"✅ Amélioration",IF(I153&gt;INDEX('📝 Mesures'!$I$1:$I$201,MATCH(1,('📝 Mesures'!$A$1:$A$201=A153)*('📝 Mesures'!$H$1:$H$201&lt;H153)*(ROW('📝 Mesures'!$A$1:$A$201)&lt;&gt;ROW(A153)),0)),"⚠️ Dégradation","→ Stable")),IF(I153&gt;INDEX('📝 Mesures'!$I$1:$I$201,MATCH(1,('📝 Mesures'!$A$1:$A$201=A153)*('📝 Mesures'!$H$1:$H$201&lt;H153)*(ROW('📝 Mesures'!$A$1:$A$201)&lt;&gt;ROW(A153)),0)),"✅ Amélioration",IF(I153&lt;INDEX('📝 Mesures'!$I$1:$I$201,MATCH(1,('📝 Mesures'!$A$1:$A$201=A153)*('📝 Mesures'!$H$1:$H$201&lt;H153)*(ROW('📝 Mesures'!$A$1:$A$201)&lt;&gt;ROW(A153)),0)),"⚠️ Dégradation","→ Stable"))),"— Première mesure"))</f>
        <v/>
      </c>
    </row>
    <row r="154" spans="1:11" x14ac:dyDescent="0.2">
      <c r="A154" s="48"/>
      <c r="B154" s="49" t="str">
        <f>IF(A154="","",INDEX('📋 Indicateurs'!$A$2:$A$23,MATCH(A154,'📋 Indicateurs'!$B$2:$B$23,0)))</f>
        <v/>
      </c>
      <c r="C154" s="49" t="str">
        <f>IF(A154="","",VLOOKUP(A154,'📋 Indicateurs'!$B$2:$P$23,2,0))</f>
        <v/>
      </c>
      <c r="D154" s="50" t="str">
        <f>IF(A154="","",VLOOKUP(A154,'📋 Indicateurs'!$B$2:$P$23,3,0))</f>
        <v/>
      </c>
      <c r="E154" s="50" t="str">
        <f>IF(A154="","",VLOOKUP(A154,'📋 Indicateurs'!$B$2:$P$23,4,0))</f>
        <v/>
      </c>
      <c r="F154" s="49" t="str">
        <f>IF(A154="","",VLOOKUP(A154,'📋 Indicateurs'!$B$2:$P$23,5,0))</f>
        <v/>
      </c>
      <c r="G154" s="49" t="str">
        <f>IF(A154="","",VLOOKUP(A154,'📋 Indicateurs'!$B$2:$P$23,6,0))</f>
        <v/>
      </c>
      <c r="H154" s="52"/>
      <c r="I154" s="51"/>
      <c r="J154" s="49" t="str">
        <f>IF(OR(A154="",H154="",I154=""),"",IF(VLOOKUP(A154,'📋 Indicateurs'!$B$2:$P$23,15,0)="bas_bon",IF(I154&lt;=VLOOKUP(A154,'📋 Indicateurs'!$B$2:$P$23,13,0),"✅ Satisfaisant",IF(I154&gt;=VLOOKUP(A154,'📋 Indicateurs'!$B$2:$P$23,14,0),"🔴 Alerte","⚠️ Vigilance")),IF(I154&gt;=VLOOKUP(A154,'📋 Indicateurs'!$B$2:$P$23,13,0),"✅ Satisfaisant",IF(I154&lt;VLOOKUP(A154,'📋 Indicateurs'!$B$2:$P$23,14,0),"🔴 Alerte","⚠️ Vigilance"))))</f>
        <v/>
      </c>
      <c r="K154" s="49" t="str" cm="1">
        <f t="array" ref="K154">IF(OR(A154="",I154=""),"",IFERROR(IF(VLOOKUP(A154,'📋 Indicateurs'!$B$2:$P$23,15,0)="bas_bon",IF(I154&lt;INDEX('📝 Mesures'!$I$1:$I$201,MATCH(1,('📝 Mesures'!$A$1:$A$201=A154)*('📝 Mesures'!$H$1:$H$201&lt;H154)*(ROW('📝 Mesures'!$A$1:$A$201)&lt;&gt;ROW(A154)),0)),"✅ Amélioration",IF(I154&gt;INDEX('📝 Mesures'!$I$1:$I$201,MATCH(1,('📝 Mesures'!$A$1:$A$201=A154)*('📝 Mesures'!$H$1:$H$201&lt;H154)*(ROW('📝 Mesures'!$A$1:$A$201)&lt;&gt;ROW(A154)),0)),"⚠️ Dégradation","→ Stable")),IF(I154&gt;INDEX('📝 Mesures'!$I$1:$I$201,MATCH(1,('📝 Mesures'!$A$1:$A$201=A154)*('📝 Mesures'!$H$1:$H$201&lt;H154)*(ROW('📝 Mesures'!$A$1:$A$201)&lt;&gt;ROW(A154)),0)),"✅ Amélioration",IF(I154&lt;INDEX('📝 Mesures'!$I$1:$I$201,MATCH(1,('📝 Mesures'!$A$1:$A$201=A154)*('📝 Mesures'!$H$1:$H$201&lt;H154)*(ROW('📝 Mesures'!$A$1:$A$201)&lt;&gt;ROW(A154)),0)),"⚠️ Dégradation","→ Stable"))),"— Première mesure"))</f>
        <v/>
      </c>
    </row>
    <row r="155" spans="1:11" x14ac:dyDescent="0.2">
      <c r="A155" s="48"/>
      <c r="B155" s="49" t="str">
        <f>IF(A155="","",INDEX('📋 Indicateurs'!$A$2:$A$23,MATCH(A155,'📋 Indicateurs'!$B$2:$B$23,0)))</f>
        <v/>
      </c>
      <c r="C155" s="49" t="str">
        <f>IF(A155="","",VLOOKUP(A155,'📋 Indicateurs'!$B$2:$P$23,2,0))</f>
        <v/>
      </c>
      <c r="D155" s="50" t="str">
        <f>IF(A155="","",VLOOKUP(A155,'📋 Indicateurs'!$B$2:$P$23,3,0))</f>
        <v/>
      </c>
      <c r="E155" s="50" t="str">
        <f>IF(A155="","",VLOOKUP(A155,'📋 Indicateurs'!$B$2:$P$23,4,0))</f>
        <v/>
      </c>
      <c r="F155" s="49" t="str">
        <f>IF(A155="","",VLOOKUP(A155,'📋 Indicateurs'!$B$2:$P$23,5,0))</f>
        <v/>
      </c>
      <c r="G155" s="49" t="str">
        <f>IF(A155="","",VLOOKUP(A155,'📋 Indicateurs'!$B$2:$P$23,6,0))</f>
        <v/>
      </c>
      <c r="H155" s="52"/>
      <c r="I155" s="51"/>
      <c r="J155" s="49" t="str">
        <f>IF(OR(A155="",H155="",I155=""),"",IF(VLOOKUP(A155,'📋 Indicateurs'!$B$2:$P$23,15,0)="bas_bon",IF(I155&lt;=VLOOKUP(A155,'📋 Indicateurs'!$B$2:$P$23,13,0),"✅ Satisfaisant",IF(I155&gt;=VLOOKUP(A155,'📋 Indicateurs'!$B$2:$P$23,14,0),"🔴 Alerte","⚠️ Vigilance")),IF(I155&gt;=VLOOKUP(A155,'📋 Indicateurs'!$B$2:$P$23,13,0),"✅ Satisfaisant",IF(I155&lt;VLOOKUP(A155,'📋 Indicateurs'!$B$2:$P$23,14,0),"🔴 Alerte","⚠️ Vigilance"))))</f>
        <v/>
      </c>
      <c r="K155" s="49" t="str" cm="1">
        <f t="array" ref="K155">IF(OR(A155="",I155=""),"",IFERROR(IF(VLOOKUP(A155,'📋 Indicateurs'!$B$2:$P$23,15,0)="bas_bon",IF(I155&lt;INDEX('📝 Mesures'!$I$1:$I$201,MATCH(1,('📝 Mesures'!$A$1:$A$201=A155)*('📝 Mesures'!$H$1:$H$201&lt;H155)*(ROW('📝 Mesures'!$A$1:$A$201)&lt;&gt;ROW(A155)),0)),"✅ Amélioration",IF(I155&gt;INDEX('📝 Mesures'!$I$1:$I$201,MATCH(1,('📝 Mesures'!$A$1:$A$201=A155)*('📝 Mesures'!$H$1:$H$201&lt;H155)*(ROW('📝 Mesures'!$A$1:$A$201)&lt;&gt;ROW(A155)),0)),"⚠️ Dégradation","→ Stable")),IF(I155&gt;INDEX('📝 Mesures'!$I$1:$I$201,MATCH(1,('📝 Mesures'!$A$1:$A$201=A155)*('📝 Mesures'!$H$1:$H$201&lt;H155)*(ROW('📝 Mesures'!$A$1:$A$201)&lt;&gt;ROW(A155)),0)),"✅ Amélioration",IF(I155&lt;INDEX('📝 Mesures'!$I$1:$I$201,MATCH(1,('📝 Mesures'!$A$1:$A$201=A155)*('📝 Mesures'!$H$1:$H$201&lt;H155)*(ROW('📝 Mesures'!$A$1:$A$201)&lt;&gt;ROW(A155)),0)),"⚠️ Dégradation","→ Stable"))),"— Première mesure"))</f>
        <v/>
      </c>
    </row>
    <row r="156" spans="1:11" x14ac:dyDescent="0.2">
      <c r="A156" s="48"/>
      <c r="B156" s="49" t="str">
        <f>IF(A156="","",INDEX('📋 Indicateurs'!$A$2:$A$23,MATCH(A156,'📋 Indicateurs'!$B$2:$B$23,0)))</f>
        <v/>
      </c>
      <c r="C156" s="49" t="str">
        <f>IF(A156="","",VLOOKUP(A156,'📋 Indicateurs'!$B$2:$P$23,2,0))</f>
        <v/>
      </c>
      <c r="D156" s="50" t="str">
        <f>IF(A156="","",VLOOKUP(A156,'📋 Indicateurs'!$B$2:$P$23,3,0))</f>
        <v/>
      </c>
      <c r="E156" s="50" t="str">
        <f>IF(A156="","",VLOOKUP(A156,'📋 Indicateurs'!$B$2:$P$23,4,0))</f>
        <v/>
      </c>
      <c r="F156" s="49" t="str">
        <f>IF(A156="","",VLOOKUP(A156,'📋 Indicateurs'!$B$2:$P$23,5,0))</f>
        <v/>
      </c>
      <c r="G156" s="49" t="str">
        <f>IF(A156="","",VLOOKUP(A156,'📋 Indicateurs'!$B$2:$P$23,6,0))</f>
        <v/>
      </c>
      <c r="H156" s="52"/>
      <c r="I156" s="51"/>
      <c r="J156" s="49" t="str">
        <f>IF(OR(A156="",H156="",I156=""),"",IF(VLOOKUP(A156,'📋 Indicateurs'!$B$2:$P$23,15,0)="bas_bon",IF(I156&lt;=VLOOKUP(A156,'📋 Indicateurs'!$B$2:$P$23,13,0),"✅ Satisfaisant",IF(I156&gt;=VLOOKUP(A156,'📋 Indicateurs'!$B$2:$P$23,14,0),"🔴 Alerte","⚠️ Vigilance")),IF(I156&gt;=VLOOKUP(A156,'📋 Indicateurs'!$B$2:$P$23,13,0),"✅ Satisfaisant",IF(I156&lt;VLOOKUP(A156,'📋 Indicateurs'!$B$2:$P$23,14,0),"🔴 Alerte","⚠️ Vigilance"))))</f>
        <v/>
      </c>
      <c r="K156" s="49" t="str" cm="1">
        <f t="array" ref="K156">IF(OR(A156="",I156=""),"",IFERROR(IF(VLOOKUP(A156,'📋 Indicateurs'!$B$2:$P$23,15,0)="bas_bon",IF(I156&lt;INDEX('📝 Mesures'!$I$1:$I$201,MATCH(1,('📝 Mesures'!$A$1:$A$201=A156)*('📝 Mesures'!$H$1:$H$201&lt;H156)*(ROW('📝 Mesures'!$A$1:$A$201)&lt;&gt;ROW(A156)),0)),"✅ Amélioration",IF(I156&gt;INDEX('📝 Mesures'!$I$1:$I$201,MATCH(1,('📝 Mesures'!$A$1:$A$201=A156)*('📝 Mesures'!$H$1:$H$201&lt;H156)*(ROW('📝 Mesures'!$A$1:$A$201)&lt;&gt;ROW(A156)),0)),"⚠️ Dégradation","→ Stable")),IF(I156&gt;INDEX('📝 Mesures'!$I$1:$I$201,MATCH(1,('📝 Mesures'!$A$1:$A$201=A156)*('📝 Mesures'!$H$1:$H$201&lt;H156)*(ROW('📝 Mesures'!$A$1:$A$201)&lt;&gt;ROW(A156)),0)),"✅ Amélioration",IF(I156&lt;INDEX('📝 Mesures'!$I$1:$I$201,MATCH(1,('📝 Mesures'!$A$1:$A$201=A156)*('📝 Mesures'!$H$1:$H$201&lt;H156)*(ROW('📝 Mesures'!$A$1:$A$201)&lt;&gt;ROW(A156)),0)),"⚠️ Dégradation","→ Stable"))),"— Première mesure"))</f>
        <v/>
      </c>
    </row>
    <row r="157" spans="1:11" x14ac:dyDescent="0.2">
      <c r="A157" s="48"/>
      <c r="B157" s="49" t="str">
        <f>IF(A157="","",INDEX('📋 Indicateurs'!$A$2:$A$23,MATCH(A157,'📋 Indicateurs'!$B$2:$B$23,0)))</f>
        <v/>
      </c>
      <c r="C157" s="49" t="str">
        <f>IF(A157="","",VLOOKUP(A157,'📋 Indicateurs'!$B$2:$P$23,2,0))</f>
        <v/>
      </c>
      <c r="D157" s="50" t="str">
        <f>IF(A157="","",VLOOKUP(A157,'📋 Indicateurs'!$B$2:$P$23,3,0))</f>
        <v/>
      </c>
      <c r="E157" s="50" t="str">
        <f>IF(A157="","",VLOOKUP(A157,'📋 Indicateurs'!$B$2:$P$23,4,0))</f>
        <v/>
      </c>
      <c r="F157" s="49" t="str">
        <f>IF(A157="","",VLOOKUP(A157,'📋 Indicateurs'!$B$2:$P$23,5,0))</f>
        <v/>
      </c>
      <c r="G157" s="49" t="str">
        <f>IF(A157="","",VLOOKUP(A157,'📋 Indicateurs'!$B$2:$P$23,6,0))</f>
        <v/>
      </c>
      <c r="H157" s="52"/>
      <c r="I157" s="51"/>
      <c r="J157" s="49" t="str">
        <f>IF(OR(A157="",H157="",I157=""),"",IF(VLOOKUP(A157,'📋 Indicateurs'!$B$2:$P$23,15,0)="bas_bon",IF(I157&lt;=VLOOKUP(A157,'📋 Indicateurs'!$B$2:$P$23,13,0),"✅ Satisfaisant",IF(I157&gt;=VLOOKUP(A157,'📋 Indicateurs'!$B$2:$P$23,14,0),"🔴 Alerte","⚠️ Vigilance")),IF(I157&gt;=VLOOKUP(A157,'📋 Indicateurs'!$B$2:$P$23,13,0),"✅ Satisfaisant",IF(I157&lt;VLOOKUP(A157,'📋 Indicateurs'!$B$2:$P$23,14,0),"🔴 Alerte","⚠️ Vigilance"))))</f>
        <v/>
      </c>
      <c r="K157" s="49" t="str" cm="1">
        <f t="array" ref="K157">IF(OR(A157="",I157=""),"",IFERROR(IF(VLOOKUP(A157,'📋 Indicateurs'!$B$2:$P$23,15,0)="bas_bon",IF(I157&lt;INDEX('📝 Mesures'!$I$1:$I$201,MATCH(1,('📝 Mesures'!$A$1:$A$201=A157)*('📝 Mesures'!$H$1:$H$201&lt;H157)*(ROW('📝 Mesures'!$A$1:$A$201)&lt;&gt;ROW(A157)),0)),"✅ Amélioration",IF(I157&gt;INDEX('📝 Mesures'!$I$1:$I$201,MATCH(1,('📝 Mesures'!$A$1:$A$201=A157)*('📝 Mesures'!$H$1:$H$201&lt;H157)*(ROW('📝 Mesures'!$A$1:$A$201)&lt;&gt;ROW(A157)),0)),"⚠️ Dégradation","→ Stable")),IF(I157&gt;INDEX('📝 Mesures'!$I$1:$I$201,MATCH(1,('📝 Mesures'!$A$1:$A$201=A157)*('📝 Mesures'!$H$1:$H$201&lt;H157)*(ROW('📝 Mesures'!$A$1:$A$201)&lt;&gt;ROW(A157)),0)),"✅ Amélioration",IF(I157&lt;INDEX('📝 Mesures'!$I$1:$I$201,MATCH(1,('📝 Mesures'!$A$1:$A$201=A157)*('📝 Mesures'!$H$1:$H$201&lt;H157)*(ROW('📝 Mesures'!$A$1:$A$201)&lt;&gt;ROW(A157)),0)),"⚠️ Dégradation","→ Stable"))),"— Première mesure"))</f>
        <v/>
      </c>
    </row>
    <row r="158" spans="1:11" x14ac:dyDescent="0.2">
      <c r="A158" s="48"/>
      <c r="B158" s="49" t="str">
        <f>IF(A158="","",INDEX('📋 Indicateurs'!$A$2:$A$23,MATCH(A158,'📋 Indicateurs'!$B$2:$B$23,0)))</f>
        <v/>
      </c>
      <c r="C158" s="49" t="str">
        <f>IF(A158="","",VLOOKUP(A158,'📋 Indicateurs'!$B$2:$P$23,2,0))</f>
        <v/>
      </c>
      <c r="D158" s="50" t="str">
        <f>IF(A158="","",VLOOKUP(A158,'📋 Indicateurs'!$B$2:$P$23,3,0))</f>
        <v/>
      </c>
      <c r="E158" s="50" t="str">
        <f>IF(A158="","",VLOOKUP(A158,'📋 Indicateurs'!$B$2:$P$23,4,0))</f>
        <v/>
      </c>
      <c r="F158" s="49" t="str">
        <f>IF(A158="","",VLOOKUP(A158,'📋 Indicateurs'!$B$2:$P$23,5,0))</f>
        <v/>
      </c>
      <c r="G158" s="49" t="str">
        <f>IF(A158="","",VLOOKUP(A158,'📋 Indicateurs'!$B$2:$P$23,6,0))</f>
        <v/>
      </c>
      <c r="H158" s="52"/>
      <c r="I158" s="51"/>
      <c r="J158" s="49" t="str">
        <f>IF(OR(A158="",H158="",I158=""),"",IF(VLOOKUP(A158,'📋 Indicateurs'!$B$2:$P$23,15,0)="bas_bon",IF(I158&lt;=VLOOKUP(A158,'📋 Indicateurs'!$B$2:$P$23,13,0),"✅ Satisfaisant",IF(I158&gt;=VLOOKUP(A158,'📋 Indicateurs'!$B$2:$P$23,14,0),"🔴 Alerte","⚠️ Vigilance")),IF(I158&gt;=VLOOKUP(A158,'📋 Indicateurs'!$B$2:$P$23,13,0),"✅ Satisfaisant",IF(I158&lt;VLOOKUP(A158,'📋 Indicateurs'!$B$2:$P$23,14,0),"🔴 Alerte","⚠️ Vigilance"))))</f>
        <v/>
      </c>
      <c r="K158" s="49" t="str" cm="1">
        <f t="array" ref="K158">IF(OR(A158="",I158=""),"",IFERROR(IF(VLOOKUP(A158,'📋 Indicateurs'!$B$2:$P$23,15,0)="bas_bon",IF(I158&lt;INDEX('📝 Mesures'!$I$1:$I$201,MATCH(1,('📝 Mesures'!$A$1:$A$201=A158)*('📝 Mesures'!$H$1:$H$201&lt;H158)*(ROW('📝 Mesures'!$A$1:$A$201)&lt;&gt;ROW(A158)),0)),"✅ Amélioration",IF(I158&gt;INDEX('📝 Mesures'!$I$1:$I$201,MATCH(1,('📝 Mesures'!$A$1:$A$201=A158)*('📝 Mesures'!$H$1:$H$201&lt;H158)*(ROW('📝 Mesures'!$A$1:$A$201)&lt;&gt;ROW(A158)),0)),"⚠️ Dégradation","→ Stable")),IF(I158&gt;INDEX('📝 Mesures'!$I$1:$I$201,MATCH(1,('📝 Mesures'!$A$1:$A$201=A158)*('📝 Mesures'!$H$1:$H$201&lt;H158)*(ROW('📝 Mesures'!$A$1:$A$201)&lt;&gt;ROW(A158)),0)),"✅ Amélioration",IF(I158&lt;INDEX('📝 Mesures'!$I$1:$I$201,MATCH(1,('📝 Mesures'!$A$1:$A$201=A158)*('📝 Mesures'!$H$1:$H$201&lt;H158)*(ROW('📝 Mesures'!$A$1:$A$201)&lt;&gt;ROW(A158)),0)),"⚠️ Dégradation","→ Stable"))),"— Première mesure"))</f>
        <v/>
      </c>
    </row>
    <row r="159" spans="1:11" x14ac:dyDescent="0.2">
      <c r="A159" s="48"/>
      <c r="B159" s="49" t="str">
        <f>IF(A159="","",INDEX('📋 Indicateurs'!$A$2:$A$23,MATCH(A159,'📋 Indicateurs'!$B$2:$B$23,0)))</f>
        <v/>
      </c>
      <c r="C159" s="49" t="str">
        <f>IF(A159="","",VLOOKUP(A159,'📋 Indicateurs'!$B$2:$P$23,2,0))</f>
        <v/>
      </c>
      <c r="D159" s="50" t="str">
        <f>IF(A159="","",VLOOKUP(A159,'📋 Indicateurs'!$B$2:$P$23,3,0))</f>
        <v/>
      </c>
      <c r="E159" s="50" t="str">
        <f>IF(A159="","",VLOOKUP(A159,'📋 Indicateurs'!$B$2:$P$23,4,0))</f>
        <v/>
      </c>
      <c r="F159" s="49" t="str">
        <f>IF(A159="","",VLOOKUP(A159,'📋 Indicateurs'!$B$2:$P$23,5,0))</f>
        <v/>
      </c>
      <c r="G159" s="49" t="str">
        <f>IF(A159="","",VLOOKUP(A159,'📋 Indicateurs'!$B$2:$P$23,6,0))</f>
        <v/>
      </c>
      <c r="H159" s="52"/>
      <c r="I159" s="51"/>
      <c r="J159" s="49" t="str">
        <f>IF(OR(A159="",H159="",I159=""),"",IF(VLOOKUP(A159,'📋 Indicateurs'!$B$2:$P$23,15,0)="bas_bon",IF(I159&lt;=VLOOKUP(A159,'📋 Indicateurs'!$B$2:$P$23,13,0),"✅ Satisfaisant",IF(I159&gt;=VLOOKUP(A159,'📋 Indicateurs'!$B$2:$P$23,14,0),"🔴 Alerte","⚠️ Vigilance")),IF(I159&gt;=VLOOKUP(A159,'📋 Indicateurs'!$B$2:$P$23,13,0),"✅ Satisfaisant",IF(I159&lt;VLOOKUP(A159,'📋 Indicateurs'!$B$2:$P$23,14,0),"🔴 Alerte","⚠️ Vigilance"))))</f>
        <v/>
      </c>
      <c r="K159" s="49" t="str" cm="1">
        <f t="array" ref="K159">IF(OR(A159="",I159=""),"",IFERROR(IF(VLOOKUP(A159,'📋 Indicateurs'!$B$2:$P$23,15,0)="bas_bon",IF(I159&lt;INDEX('📝 Mesures'!$I$1:$I$201,MATCH(1,('📝 Mesures'!$A$1:$A$201=A159)*('📝 Mesures'!$H$1:$H$201&lt;H159)*(ROW('📝 Mesures'!$A$1:$A$201)&lt;&gt;ROW(A159)),0)),"✅ Amélioration",IF(I159&gt;INDEX('📝 Mesures'!$I$1:$I$201,MATCH(1,('📝 Mesures'!$A$1:$A$201=A159)*('📝 Mesures'!$H$1:$H$201&lt;H159)*(ROW('📝 Mesures'!$A$1:$A$201)&lt;&gt;ROW(A159)),0)),"⚠️ Dégradation","→ Stable")),IF(I159&gt;INDEX('📝 Mesures'!$I$1:$I$201,MATCH(1,('📝 Mesures'!$A$1:$A$201=A159)*('📝 Mesures'!$H$1:$H$201&lt;H159)*(ROW('📝 Mesures'!$A$1:$A$201)&lt;&gt;ROW(A159)),0)),"✅ Amélioration",IF(I159&lt;INDEX('📝 Mesures'!$I$1:$I$201,MATCH(1,('📝 Mesures'!$A$1:$A$201=A159)*('📝 Mesures'!$H$1:$H$201&lt;H159)*(ROW('📝 Mesures'!$A$1:$A$201)&lt;&gt;ROW(A159)),0)),"⚠️ Dégradation","→ Stable"))),"— Première mesure"))</f>
        <v/>
      </c>
    </row>
    <row r="160" spans="1:11" x14ac:dyDescent="0.2">
      <c r="A160" s="48"/>
      <c r="B160" s="49" t="str">
        <f>IF(A160="","",INDEX('📋 Indicateurs'!$A$2:$A$23,MATCH(A160,'📋 Indicateurs'!$B$2:$B$23,0)))</f>
        <v/>
      </c>
      <c r="C160" s="49" t="str">
        <f>IF(A160="","",VLOOKUP(A160,'📋 Indicateurs'!$B$2:$P$23,2,0))</f>
        <v/>
      </c>
      <c r="D160" s="50" t="str">
        <f>IF(A160="","",VLOOKUP(A160,'📋 Indicateurs'!$B$2:$P$23,3,0))</f>
        <v/>
      </c>
      <c r="E160" s="50" t="str">
        <f>IF(A160="","",VLOOKUP(A160,'📋 Indicateurs'!$B$2:$P$23,4,0))</f>
        <v/>
      </c>
      <c r="F160" s="49" t="str">
        <f>IF(A160="","",VLOOKUP(A160,'📋 Indicateurs'!$B$2:$P$23,5,0))</f>
        <v/>
      </c>
      <c r="G160" s="49" t="str">
        <f>IF(A160="","",VLOOKUP(A160,'📋 Indicateurs'!$B$2:$P$23,6,0))</f>
        <v/>
      </c>
      <c r="H160" s="52"/>
      <c r="I160" s="51"/>
      <c r="J160" s="49" t="str">
        <f>IF(OR(A160="",H160="",I160=""),"",IF(VLOOKUP(A160,'📋 Indicateurs'!$B$2:$P$23,15,0)="bas_bon",IF(I160&lt;=VLOOKUP(A160,'📋 Indicateurs'!$B$2:$P$23,13,0),"✅ Satisfaisant",IF(I160&gt;=VLOOKUP(A160,'📋 Indicateurs'!$B$2:$P$23,14,0),"🔴 Alerte","⚠️ Vigilance")),IF(I160&gt;=VLOOKUP(A160,'📋 Indicateurs'!$B$2:$P$23,13,0),"✅ Satisfaisant",IF(I160&lt;VLOOKUP(A160,'📋 Indicateurs'!$B$2:$P$23,14,0),"🔴 Alerte","⚠️ Vigilance"))))</f>
        <v/>
      </c>
      <c r="K160" s="49" t="str" cm="1">
        <f t="array" ref="K160">IF(OR(A160="",I160=""),"",IFERROR(IF(VLOOKUP(A160,'📋 Indicateurs'!$B$2:$P$23,15,0)="bas_bon",IF(I160&lt;INDEX('📝 Mesures'!$I$1:$I$201,MATCH(1,('📝 Mesures'!$A$1:$A$201=A160)*('📝 Mesures'!$H$1:$H$201&lt;H160)*(ROW('📝 Mesures'!$A$1:$A$201)&lt;&gt;ROW(A160)),0)),"✅ Amélioration",IF(I160&gt;INDEX('📝 Mesures'!$I$1:$I$201,MATCH(1,('📝 Mesures'!$A$1:$A$201=A160)*('📝 Mesures'!$H$1:$H$201&lt;H160)*(ROW('📝 Mesures'!$A$1:$A$201)&lt;&gt;ROW(A160)),0)),"⚠️ Dégradation","→ Stable")),IF(I160&gt;INDEX('📝 Mesures'!$I$1:$I$201,MATCH(1,('📝 Mesures'!$A$1:$A$201=A160)*('📝 Mesures'!$H$1:$H$201&lt;H160)*(ROW('📝 Mesures'!$A$1:$A$201)&lt;&gt;ROW(A160)),0)),"✅ Amélioration",IF(I160&lt;INDEX('📝 Mesures'!$I$1:$I$201,MATCH(1,('📝 Mesures'!$A$1:$A$201=A160)*('📝 Mesures'!$H$1:$H$201&lt;H160)*(ROW('📝 Mesures'!$A$1:$A$201)&lt;&gt;ROW(A160)),0)),"⚠️ Dégradation","→ Stable"))),"— Première mesure"))</f>
        <v/>
      </c>
    </row>
    <row r="161" spans="1:11" x14ac:dyDescent="0.2">
      <c r="A161" s="48"/>
      <c r="B161" s="49" t="str">
        <f>IF(A161="","",INDEX('📋 Indicateurs'!$A$2:$A$23,MATCH(A161,'📋 Indicateurs'!$B$2:$B$23,0)))</f>
        <v/>
      </c>
      <c r="C161" s="49" t="str">
        <f>IF(A161="","",VLOOKUP(A161,'📋 Indicateurs'!$B$2:$P$23,2,0))</f>
        <v/>
      </c>
      <c r="D161" s="50" t="str">
        <f>IF(A161="","",VLOOKUP(A161,'📋 Indicateurs'!$B$2:$P$23,3,0))</f>
        <v/>
      </c>
      <c r="E161" s="50" t="str">
        <f>IF(A161="","",VLOOKUP(A161,'📋 Indicateurs'!$B$2:$P$23,4,0))</f>
        <v/>
      </c>
      <c r="F161" s="49" t="str">
        <f>IF(A161="","",VLOOKUP(A161,'📋 Indicateurs'!$B$2:$P$23,5,0))</f>
        <v/>
      </c>
      <c r="G161" s="49" t="str">
        <f>IF(A161="","",VLOOKUP(A161,'📋 Indicateurs'!$B$2:$P$23,6,0))</f>
        <v/>
      </c>
      <c r="H161" s="52"/>
      <c r="I161" s="51"/>
      <c r="J161" s="49" t="str">
        <f>IF(OR(A161="",H161="",I161=""),"",IF(VLOOKUP(A161,'📋 Indicateurs'!$B$2:$P$23,15,0)="bas_bon",IF(I161&lt;=VLOOKUP(A161,'📋 Indicateurs'!$B$2:$P$23,13,0),"✅ Satisfaisant",IF(I161&gt;=VLOOKUP(A161,'📋 Indicateurs'!$B$2:$P$23,14,0),"🔴 Alerte","⚠️ Vigilance")),IF(I161&gt;=VLOOKUP(A161,'📋 Indicateurs'!$B$2:$P$23,13,0),"✅ Satisfaisant",IF(I161&lt;VLOOKUP(A161,'📋 Indicateurs'!$B$2:$P$23,14,0),"🔴 Alerte","⚠️ Vigilance"))))</f>
        <v/>
      </c>
      <c r="K161" s="49" t="str" cm="1">
        <f t="array" ref="K161">IF(OR(A161="",I161=""),"",IFERROR(IF(VLOOKUP(A161,'📋 Indicateurs'!$B$2:$P$23,15,0)="bas_bon",IF(I161&lt;INDEX('📝 Mesures'!$I$1:$I$201,MATCH(1,('📝 Mesures'!$A$1:$A$201=A161)*('📝 Mesures'!$H$1:$H$201&lt;H161)*(ROW('📝 Mesures'!$A$1:$A$201)&lt;&gt;ROW(A161)),0)),"✅ Amélioration",IF(I161&gt;INDEX('📝 Mesures'!$I$1:$I$201,MATCH(1,('📝 Mesures'!$A$1:$A$201=A161)*('📝 Mesures'!$H$1:$H$201&lt;H161)*(ROW('📝 Mesures'!$A$1:$A$201)&lt;&gt;ROW(A161)),0)),"⚠️ Dégradation","→ Stable")),IF(I161&gt;INDEX('📝 Mesures'!$I$1:$I$201,MATCH(1,('📝 Mesures'!$A$1:$A$201=A161)*('📝 Mesures'!$H$1:$H$201&lt;H161)*(ROW('📝 Mesures'!$A$1:$A$201)&lt;&gt;ROW(A161)),0)),"✅ Amélioration",IF(I161&lt;INDEX('📝 Mesures'!$I$1:$I$201,MATCH(1,('📝 Mesures'!$A$1:$A$201=A161)*('📝 Mesures'!$H$1:$H$201&lt;H161)*(ROW('📝 Mesures'!$A$1:$A$201)&lt;&gt;ROW(A161)),0)),"⚠️ Dégradation","→ Stable"))),"— Première mesure"))</f>
        <v/>
      </c>
    </row>
    <row r="162" spans="1:11" x14ac:dyDescent="0.2">
      <c r="A162" s="48"/>
      <c r="B162" s="49" t="str">
        <f>IF(A162="","",INDEX('📋 Indicateurs'!$A$2:$A$23,MATCH(A162,'📋 Indicateurs'!$B$2:$B$23,0)))</f>
        <v/>
      </c>
      <c r="C162" s="49" t="str">
        <f>IF(A162="","",VLOOKUP(A162,'📋 Indicateurs'!$B$2:$P$23,2,0))</f>
        <v/>
      </c>
      <c r="D162" s="50" t="str">
        <f>IF(A162="","",VLOOKUP(A162,'📋 Indicateurs'!$B$2:$P$23,3,0))</f>
        <v/>
      </c>
      <c r="E162" s="50" t="str">
        <f>IF(A162="","",VLOOKUP(A162,'📋 Indicateurs'!$B$2:$P$23,4,0))</f>
        <v/>
      </c>
      <c r="F162" s="49" t="str">
        <f>IF(A162="","",VLOOKUP(A162,'📋 Indicateurs'!$B$2:$P$23,5,0))</f>
        <v/>
      </c>
      <c r="G162" s="49" t="str">
        <f>IF(A162="","",VLOOKUP(A162,'📋 Indicateurs'!$B$2:$P$23,6,0))</f>
        <v/>
      </c>
      <c r="H162" s="52"/>
      <c r="I162" s="51"/>
      <c r="J162" s="49" t="str">
        <f>IF(OR(A162="",H162="",I162=""),"",IF(VLOOKUP(A162,'📋 Indicateurs'!$B$2:$P$23,15,0)="bas_bon",IF(I162&lt;=VLOOKUP(A162,'📋 Indicateurs'!$B$2:$P$23,13,0),"✅ Satisfaisant",IF(I162&gt;=VLOOKUP(A162,'📋 Indicateurs'!$B$2:$P$23,14,0),"🔴 Alerte","⚠️ Vigilance")),IF(I162&gt;=VLOOKUP(A162,'📋 Indicateurs'!$B$2:$P$23,13,0),"✅ Satisfaisant",IF(I162&lt;VLOOKUP(A162,'📋 Indicateurs'!$B$2:$P$23,14,0),"🔴 Alerte","⚠️ Vigilance"))))</f>
        <v/>
      </c>
      <c r="K162" s="49" t="str" cm="1">
        <f t="array" ref="K162">IF(OR(A162="",I162=""),"",IFERROR(IF(VLOOKUP(A162,'📋 Indicateurs'!$B$2:$P$23,15,0)="bas_bon",IF(I162&lt;INDEX('📝 Mesures'!$I$1:$I$201,MATCH(1,('📝 Mesures'!$A$1:$A$201=A162)*('📝 Mesures'!$H$1:$H$201&lt;H162)*(ROW('📝 Mesures'!$A$1:$A$201)&lt;&gt;ROW(A162)),0)),"✅ Amélioration",IF(I162&gt;INDEX('📝 Mesures'!$I$1:$I$201,MATCH(1,('📝 Mesures'!$A$1:$A$201=A162)*('📝 Mesures'!$H$1:$H$201&lt;H162)*(ROW('📝 Mesures'!$A$1:$A$201)&lt;&gt;ROW(A162)),0)),"⚠️ Dégradation","→ Stable")),IF(I162&gt;INDEX('📝 Mesures'!$I$1:$I$201,MATCH(1,('📝 Mesures'!$A$1:$A$201=A162)*('📝 Mesures'!$H$1:$H$201&lt;H162)*(ROW('📝 Mesures'!$A$1:$A$201)&lt;&gt;ROW(A162)),0)),"✅ Amélioration",IF(I162&lt;INDEX('📝 Mesures'!$I$1:$I$201,MATCH(1,('📝 Mesures'!$A$1:$A$201=A162)*('📝 Mesures'!$H$1:$H$201&lt;H162)*(ROW('📝 Mesures'!$A$1:$A$201)&lt;&gt;ROW(A162)),0)),"⚠️ Dégradation","→ Stable"))),"— Première mesure"))</f>
        <v/>
      </c>
    </row>
    <row r="163" spans="1:11" x14ac:dyDescent="0.2">
      <c r="A163" s="48"/>
      <c r="B163" s="49" t="str">
        <f>IF(A163="","",INDEX('📋 Indicateurs'!$A$2:$A$23,MATCH(A163,'📋 Indicateurs'!$B$2:$B$23,0)))</f>
        <v/>
      </c>
      <c r="C163" s="49" t="str">
        <f>IF(A163="","",VLOOKUP(A163,'📋 Indicateurs'!$B$2:$P$23,2,0))</f>
        <v/>
      </c>
      <c r="D163" s="50" t="str">
        <f>IF(A163="","",VLOOKUP(A163,'📋 Indicateurs'!$B$2:$P$23,3,0))</f>
        <v/>
      </c>
      <c r="E163" s="50" t="str">
        <f>IF(A163="","",VLOOKUP(A163,'📋 Indicateurs'!$B$2:$P$23,4,0))</f>
        <v/>
      </c>
      <c r="F163" s="49" t="str">
        <f>IF(A163="","",VLOOKUP(A163,'📋 Indicateurs'!$B$2:$P$23,5,0))</f>
        <v/>
      </c>
      <c r="G163" s="49" t="str">
        <f>IF(A163="","",VLOOKUP(A163,'📋 Indicateurs'!$B$2:$P$23,6,0))</f>
        <v/>
      </c>
      <c r="H163" s="52"/>
      <c r="I163" s="51"/>
      <c r="J163" s="49" t="str">
        <f>IF(OR(A163="",H163="",I163=""),"",IF(VLOOKUP(A163,'📋 Indicateurs'!$B$2:$P$23,15,0)="bas_bon",IF(I163&lt;=VLOOKUP(A163,'📋 Indicateurs'!$B$2:$P$23,13,0),"✅ Satisfaisant",IF(I163&gt;=VLOOKUP(A163,'📋 Indicateurs'!$B$2:$P$23,14,0),"🔴 Alerte","⚠️ Vigilance")),IF(I163&gt;=VLOOKUP(A163,'📋 Indicateurs'!$B$2:$P$23,13,0),"✅ Satisfaisant",IF(I163&lt;VLOOKUP(A163,'📋 Indicateurs'!$B$2:$P$23,14,0),"🔴 Alerte","⚠️ Vigilance"))))</f>
        <v/>
      </c>
      <c r="K163" s="49" t="str" cm="1">
        <f t="array" ref="K163">IF(OR(A163="",I163=""),"",IFERROR(IF(VLOOKUP(A163,'📋 Indicateurs'!$B$2:$P$23,15,0)="bas_bon",IF(I163&lt;INDEX('📝 Mesures'!$I$1:$I$201,MATCH(1,('📝 Mesures'!$A$1:$A$201=A163)*('📝 Mesures'!$H$1:$H$201&lt;H163)*(ROW('📝 Mesures'!$A$1:$A$201)&lt;&gt;ROW(A163)),0)),"✅ Amélioration",IF(I163&gt;INDEX('📝 Mesures'!$I$1:$I$201,MATCH(1,('📝 Mesures'!$A$1:$A$201=A163)*('📝 Mesures'!$H$1:$H$201&lt;H163)*(ROW('📝 Mesures'!$A$1:$A$201)&lt;&gt;ROW(A163)),0)),"⚠️ Dégradation","→ Stable")),IF(I163&gt;INDEX('📝 Mesures'!$I$1:$I$201,MATCH(1,('📝 Mesures'!$A$1:$A$201=A163)*('📝 Mesures'!$H$1:$H$201&lt;H163)*(ROW('📝 Mesures'!$A$1:$A$201)&lt;&gt;ROW(A163)),0)),"✅ Amélioration",IF(I163&lt;INDEX('📝 Mesures'!$I$1:$I$201,MATCH(1,('📝 Mesures'!$A$1:$A$201=A163)*('📝 Mesures'!$H$1:$H$201&lt;H163)*(ROW('📝 Mesures'!$A$1:$A$201)&lt;&gt;ROW(A163)),0)),"⚠️ Dégradation","→ Stable"))),"— Première mesure"))</f>
        <v/>
      </c>
    </row>
    <row r="164" spans="1:11" x14ac:dyDescent="0.2">
      <c r="A164" s="48"/>
      <c r="B164" s="49" t="str">
        <f>IF(A164="","",INDEX('📋 Indicateurs'!$A$2:$A$23,MATCH(A164,'📋 Indicateurs'!$B$2:$B$23,0)))</f>
        <v/>
      </c>
      <c r="C164" s="49" t="str">
        <f>IF(A164="","",VLOOKUP(A164,'📋 Indicateurs'!$B$2:$P$23,2,0))</f>
        <v/>
      </c>
      <c r="D164" s="50" t="str">
        <f>IF(A164="","",VLOOKUP(A164,'📋 Indicateurs'!$B$2:$P$23,3,0))</f>
        <v/>
      </c>
      <c r="E164" s="50" t="str">
        <f>IF(A164="","",VLOOKUP(A164,'📋 Indicateurs'!$B$2:$P$23,4,0))</f>
        <v/>
      </c>
      <c r="F164" s="49" t="str">
        <f>IF(A164="","",VLOOKUP(A164,'📋 Indicateurs'!$B$2:$P$23,5,0))</f>
        <v/>
      </c>
      <c r="G164" s="49" t="str">
        <f>IF(A164="","",VLOOKUP(A164,'📋 Indicateurs'!$B$2:$P$23,6,0))</f>
        <v/>
      </c>
      <c r="H164" s="52"/>
      <c r="I164" s="51"/>
      <c r="J164" s="49" t="str">
        <f>IF(OR(A164="",H164="",I164=""),"",IF(VLOOKUP(A164,'📋 Indicateurs'!$B$2:$P$23,15,0)="bas_bon",IF(I164&lt;=VLOOKUP(A164,'📋 Indicateurs'!$B$2:$P$23,13,0),"✅ Satisfaisant",IF(I164&gt;=VLOOKUP(A164,'📋 Indicateurs'!$B$2:$P$23,14,0),"🔴 Alerte","⚠️ Vigilance")),IF(I164&gt;=VLOOKUP(A164,'📋 Indicateurs'!$B$2:$P$23,13,0),"✅ Satisfaisant",IF(I164&lt;VLOOKUP(A164,'📋 Indicateurs'!$B$2:$P$23,14,0),"🔴 Alerte","⚠️ Vigilance"))))</f>
        <v/>
      </c>
      <c r="K164" s="49" t="str" cm="1">
        <f t="array" ref="K164">IF(OR(A164="",I164=""),"",IFERROR(IF(VLOOKUP(A164,'📋 Indicateurs'!$B$2:$P$23,15,0)="bas_bon",IF(I164&lt;INDEX('📝 Mesures'!$I$1:$I$201,MATCH(1,('📝 Mesures'!$A$1:$A$201=A164)*('📝 Mesures'!$H$1:$H$201&lt;H164)*(ROW('📝 Mesures'!$A$1:$A$201)&lt;&gt;ROW(A164)),0)),"✅ Amélioration",IF(I164&gt;INDEX('📝 Mesures'!$I$1:$I$201,MATCH(1,('📝 Mesures'!$A$1:$A$201=A164)*('📝 Mesures'!$H$1:$H$201&lt;H164)*(ROW('📝 Mesures'!$A$1:$A$201)&lt;&gt;ROW(A164)),0)),"⚠️ Dégradation","→ Stable")),IF(I164&gt;INDEX('📝 Mesures'!$I$1:$I$201,MATCH(1,('📝 Mesures'!$A$1:$A$201=A164)*('📝 Mesures'!$H$1:$H$201&lt;H164)*(ROW('📝 Mesures'!$A$1:$A$201)&lt;&gt;ROW(A164)),0)),"✅ Amélioration",IF(I164&lt;INDEX('📝 Mesures'!$I$1:$I$201,MATCH(1,('📝 Mesures'!$A$1:$A$201=A164)*('📝 Mesures'!$H$1:$H$201&lt;H164)*(ROW('📝 Mesures'!$A$1:$A$201)&lt;&gt;ROW(A164)),0)),"⚠️ Dégradation","→ Stable"))),"— Première mesure"))</f>
        <v/>
      </c>
    </row>
    <row r="165" spans="1:11" x14ac:dyDescent="0.2">
      <c r="A165" s="48"/>
      <c r="B165" s="49" t="str">
        <f>IF(A165="","",INDEX('📋 Indicateurs'!$A$2:$A$23,MATCH(A165,'📋 Indicateurs'!$B$2:$B$23,0)))</f>
        <v/>
      </c>
      <c r="C165" s="49" t="str">
        <f>IF(A165="","",VLOOKUP(A165,'📋 Indicateurs'!$B$2:$P$23,2,0))</f>
        <v/>
      </c>
      <c r="D165" s="50" t="str">
        <f>IF(A165="","",VLOOKUP(A165,'📋 Indicateurs'!$B$2:$P$23,3,0))</f>
        <v/>
      </c>
      <c r="E165" s="50" t="str">
        <f>IF(A165="","",VLOOKUP(A165,'📋 Indicateurs'!$B$2:$P$23,4,0))</f>
        <v/>
      </c>
      <c r="F165" s="49" t="str">
        <f>IF(A165="","",VLOOKUP(A165,'📋 Indicateurs'!$B$2:$P$23,5,0))</f>
        <v/>
      </c>
      <c r="G165" s="49" t="str">
        <f>IF(A165="","",VLOOKUP(A165,'📋 Indicateurs'!$B$2:$P$23,6,0))</f>
        <v/>
      </c>
      <c r="H165" s="52"/>
      <c r="I165" s="51"/>
      <c r="J165" s="49" t="str">
        <f>IF(OR(A165="",H165="",I165=""),"",IF(VLOOKUP(A165,'📋 Indicateurs'!$B$2:$P$23,15,0)="bas_bon",IF(I165&lt;=VLOOKUP(A165,'📋 Indicateurs'!$B$2:$P$23,13,0),"✅ Satisfaisant",IF(I165&gt;=VLOOKUP(A165,'📋 Indicateurs'!$B$2:$P$23,14,0),"🔴 Alerte","⚠️ Vigilance")),IF(I165&gt;=VLOOKUP(A165,'📋 Indicateurs'!$B$2:$P$23,13,0),"✅ Satisfaisant",IF(I165&lt;VLOOKUP(A165,'📋 Indicateurs'!$B$2:$P$23,14,0),"🔴 Alerte","⚠️ Vigilance"))))</f>
        <v/>
      </c>
      <c r="K165" s="49" t="str" cm="1">
        <f t="array" ref="K165">IF(OR(A165="",I165=""),"",IFERROR(IF(VLOOKUP(A165,'📋 Indicateurs'!$B$2:$P$23,15,0)="bas_bon",IF(I165&lt;INDEX('📝 Mesures'!$I$1:$I$201,MATCH(1,('📝 Mesures'!$A$1:$A$201=A165)*('📝 Mesures'!$H$1:$H$201&lt;H165)*(ROW('📝 Mesures'!$A$1:$A$201)&lt;&gt;ROW(A165)),0)),"✅ Amélioration",IF(I165&gt;INDEX('📝 Mesures'!$I$1:$I$201,MATCH(1,('📝 Mesures'!$A$1:$A$201=A165)*('📝 Mesures'!$H$1:$H$201&lt;H165)*(ROW('📝 Mesures'!$A$1:$A$201)&lt;&gt;ROW(A165)),0)),"⚠️ Dégradation","→ Stable")),IF(I165&gt;INDEX('📝 Mesures'!$I$1:$I$201,MATCH(1,('📝 Mesures'!$A$1:$A$201=A165)*('📝 Mesures'!$H$1:$H$201&lt;H165)*(ROW('📝 Mesures'!$A$1:$A$201)&lt;&gt;ROW(A165)),0)),"✅ Amélioration",IF(I165&lt;INDEX('📝 Mesures'!$I$1:$I$201,MATCH(1,('📝 Mesures'!$A$1:$A$201=A165)*('📝 Mesures'!$H$1:$H$201&lt;H165)*(ROW('📝 Mesures'!$A$1:$A$201)&lt;&gt;ROW(A165)),0)),"⚠️ Dégradation","→ Stable"))),"— Première mesure"))</f>
        <v/>
      </c>
    </row>
    <row r="166" spans="1:11" x14ac:dyDescent="0.2">
      <c r="A166" s="48"/>
      <c r="B166" s="49" t="str">
        <f>IF(A166="","",INDEX('📋 Indicateurs'!$A$2:$A$23,MATCH(A166,'📋 Indicateurs'!$B$2:$B$23,0)))</f>
        <v/>
      </c>
      <c r="C166" s="49" t="str">
        <f>IF(A166="","",VLOOKUP(A166,'📋 Indicateurs'!$B$2:$P$23,2,0))</f>
        <v/>
      </c>
      <c r="D166" s="50" t="str">
        <f>IF(A166="","",VLOOKUP(A166,'📋 Indicateurs'!$B$2:$P$23,3,0))</f>
        <v/>
      </c>
      <c r="E166" s="50" t="str">
        <f>IF(A166="","",VLOOKUP(A166,'📋 Indicateurs'!$B$2:$P$23,4,0))</f>
        <v/>
      </c>
      <c r="F166" s="49" t="str">
        <f>IF(A166="","",VLOOKUP(A166,'📋 Indicateurs'!$B$2:$P$23,5,0))</f>
        <v/>
      </c>
      <c r="G166" s="49" t="str">
        <f>IF(A166="","",VLOOKUP(A166,'📋 Indicateurs'!$B$2:$P$23,6,0))</f>
        <v/>
      </c>
      <c r="H166" s="52"/>
      <c r="I166" s="51"/>
      <c r="J166" s="49" t="str">
        <f>IF(OR(A166="",H166="",I166=""),"",IF(VLOOKUP(A166,'📋 Indicateurs'!$B$2:$P$23,15,0)="bas_bon",IF(I166&lt;=VLOOKUP(A166,'📋 Indicateurs'!$B$2:$P$23,13,0),"✅ Satisfaisant",IF(I166&gt;=VLOOKUP(A166,'📋 Indicateurs'!$B$2:$P$23,14,0),"🔴 Alerte","⚠️ Vigilance")),IF(I166&gt;=VLOOKUP(A166,'📋 Indicateurs'!$B$2:$P$23,13,0),"✅ Satisfaisant",IF(I166&lt;VLOOKUP(A166,'📋 Indicateurs'!$B$2:$P$23,14,0),"🔴 Alerte","⚠️ Vigilance"))))</f>
        <v/>
      </c>
      <c r="K166" s="49" t="str" cm="1">
        <f t="array" ref="K166">IF(OR(A166="",I166=""),"",IFERROR(IF(VLOOKUP(A166,'📋 Indicateurs'!$B$2:$P$23,15,0)="bas_bon",IF(I166&lt;INDEX('📝 Mesures'!$I$1:$I$201,MATCH(1,('📝 Mesures'!$A$1:$A$201=A166)*('📝 Mesures'!$H$1:$H$201&lt;H166)*(ROW('📝 Mesures'!$A$1:$A$201)&lt;&gt;ROW(A166)),0)),"✅ Amélioration",IF(I166&gt;INDEX('📝 Mesures'!$I$1:$I$201,MATCH(1,('📝 Mesures'!$A$1:$A$201=A166)*('📝 Mesures'!$H$1:$H$201&lt;H166)*(ROW('📝 Mesures'!$A$1:$A$201)&lt;&gt;ROW(A166)),0)),"⚠️ Dégradation","→ Stable")),IF(I166&gt;INDEX('📝 Mesures'!$I$1:$I$201,MATCH(1,('📝 Mesures'!$A$1:$A$201=A166)*('📝 Mesures'!$H$1:$H$201&lt;H166)*(ROW('📝 Mesures'!$A$1:$A$201)&lt;&gt;ROW(A166)),0)),"✅ Amélioration",IF(I166&lt;INDEX('📝 Mesures'!$I$1:$I$201,MATCH(1,('📝 Mesures'!$A$1:$A$201=A166)*('📝 Mesures'!$H$1:$H$201&lt;H166)*(ROW('📝 Mesures'!$A$1:$A$201)&lt;&gt;ROW(A166)),0)),"⚠️ Dégradation","→ Stable"))),"— Première mesure"))</f>
        <v/>
      </c>
    </row>
    <row r="167" spans="1:11" x14ac:dyDescent="0.2">
      <c r="A167" s="48"/>
      <c r="B167" s="49" t="str">
        <f>IF(A167="","",INDEX('📋 Indicateurs'!$A$2:$A$23,MATCH(A167,'📋 Indicateurs'!$B$2:$B$23,0)))</f>
        <v/>
      </c>
      <c r="C167" s="49" t="str">
        <f>IF(A167="","",VLOOKUP(A167,'📋 Indicateurs'!$B$2:$P$23,2,0))</f>
        <v/>
      </c>
      <c r="D167" s="50" t="str">
        <f>IF(A167="","",VLOOKUP(A167,'📋 Indicateurs'!$B$2:$P$23,3,0))</f>
        <v/>
      </c>
      <c r="E167" s="50" t="str">
        <f>IF(A167="","",VLOOKUP(A167,'📋 Indicateurs'!$B$2:$P$23,4,0))</f>
        <v/>
      </c>
      <c r="F167" s="49" t="str">
        <f>IF(A167="","",VLOOKUP(A167,'📋 Indicateurs'!$B$2:$P$23,5,0))</f>
        <v/>
      </c>
      <c r="G167" s="49" t="str">
        <f>IF(A167="","",VLOOKUP(A167,'📋 Indicateurs'!$B$2:$P$23,6,0))</f>
        <v/>
      </c>
      <c r="H167" s="52"/>
      <c r="I167" s="51"/>
      <c r="J167" s="49" t="str">
        <f>IF(OR(A167="",H167="",I167=""),"",IF(VLOOKUP(A167,'📋 Indicateurs'!$B$2:$P$23,15,0)="bas_bon",IF(I167&lt;=VLOOKUP(A167,'📋 Indicateurs'!$B$2:$P$23,13,0),"✅ Satisfaisant",IF(I167&gt;=VLOOKUP(A167,'📋 Indicateurs'!$B$2:$P$23,14,0),"🔴 Alerte","⚠️ Vigilance")),IF(I167&gt;=VLOOKUP(A167,'📋 Indicateurs'!$B$2:$P$23,13,0),"✅ Satisfaisant",IF(I167&lt;VLOOKUP(A167,'📋 Indicateurs'!$B$2:$P$23,14,0),"🔴 Alerte","⚠️ Vigilance"))))</f>
        <v/>
      </c>
      <c r="K167" s="49" t="str" cm="1">
        <f t="array" ref="K167">IF(OR(A167="",I167=""),"",IFERROR(IF(VLOOKUP(A167,'📋 Indicateurs'!$B$2:$P$23,15,0)="bas_bon",IF(I167&lt;INDEX('📝 Mesures'!$I$1:$I$201,MATCH(1,('📝 Mesures'!$A$1:$A$201=A167)*('📝 Mesures'!$H$1:$H$201&lt;H167)*(ROW('📝 Mesures'!$A$1:$A$201)&lt;&gt;ROW(A167)),0)),"✅ Amélioration",IF(I167&gt;INDEX('📝 Mesures'!$I$1:$I$201,MATCH(1,('📝 Mesures'!$A$1:$A$201=A167)*('📝 Mesures'!$H$1:$H$201&lt;H167)*(ROW('📝 Mesures'!$A$1:$A$201)&lt;&gt;ROW(A167)),0)),"⚠️ Dégradation","→ Stable")),IF(I167&gt;INDEX('📝 Mesures'!$I$1:$I$201,MATCH(1,('📝 Mesures'!$A$1:$A$201=A167)*('📝 Mesures'!$H$1:$H$201&lt;H167)*(ROW('📝 Mesures'!$A$1:$A$201)&lt;&gt;ROW(A167)),0)),"✅ Amélioration",IF(I167&lt;INDEX('📝 Mesures'!$I$1:$I$201,MATCH(1,('📝 Mesures'!$A$1:$A$201=A167)*('📝 Mesures'!$H$1:$H$201&lt;H167)*(ROW('📝 Mesures'!$A$1:$A$201)&lt;&gt;ROW(A167)),0)),"⚠️ Dégradation","→ Stable"))),"— Première mesure"))</f>
        <v/>
      </c>
    </row>
    <row r="168" spans="1:11" x14ac:dyDescent="0.2">
      <c r="A168" s="48"/>
      <c r="B168" s="49" t="str">
        <f>IF(A168="","",INDEX('📋 Indicateurs'!$A$2:$A$23,MATCH(A168,'📋 Indicateurs'!$B$2:$B$23,0)))</f>
        <v/>
      </c>
      <c r="C168" s="49" t="str">
        <f>IF(A168="","",VLOOKUP(A168,'📋 Indicateurs'!$B$2:$P$23,2,0))</f>
        <v/>
      </c>
      <c r="D168" s="50" t="str">
        <f>IF(A168="","",VLOOKUP(A168,'📋 Indicateurs'!$B$2:$P$23,3,0))</f>
        <v/>
      </c>
      <c r="E168" s="50" t="str">
        <f>IF(A168="","",VLOOKUP(A168,'📋 Indicateurs'!$B$2:$P$23,4,0))</f>
        <v/>
      </c>
      <c r="F168" s="49" t="str">
        <f>IF(A168="","",VLOOKUP(A168,'📋 Indicateurs'!$B$2:$P$23,5,0))</f>
        <v/>
      </c>
      <c r="G168" s="49" t="str">
        <f>IF(A168="","",VLOOKUP(A168,'📋 Indicateurs'!$B$2:$P$23,6,0))</f>
        <v/>
      </c>
      <c r="H168" s="52"/>
      <c r="I168" s="51"/>
      <c r="J168" s="49" t="str">
        <f>IF(OR(A168="",H168="",I168=""),"",IF(VLOOKUP(A168,'📋 Indicateurs'!$B$2:$P$23,15,0)="bas_bon",IF(I168&lt;=VLOOKUP(A168,'📋 Indicateurs'!$B$2:$P$23,13,0),"✅ Satisfaisant",IF(I168&gt;=VLOOKUP(A168,'📋 Indicateurs'!$B$2:$P$23,14,0),"🔴 Alerte","⚠️ Vigilance")),IF(I168&gt;=VLOOKUP(A168,'📋 Indicateurs'!$B$2:$P$23,13,0),"✅ Satisfaisant",IF(I168&lt;VLOOKUP(A168,'📋 Indicateurs'!$B$2:$P$23,14,0),"🔴 Alerte","⚠️ Vigilance"))))</f>
        <v/>
      </c>
      <c r="K168" s="49" t="str" cm="1">
        <f t="array" ref="K168">IF(OR(A168="",I168=""),"",IFERROR(IF(VLOOKUP(A168,'📋 Indicateurs'!$B$2:$P$23,15,0)="bas_bon",IF(I168&lt;INDEX('📝 Mesures'!$I$1:$I$201,MATCH(1,('📝 Mesures'!$A$1:$A$201=A168)*('📝 Mesures'!$H$1:$H$201&lt;H168)*(ROW('📝 Mesures'!$A$1:$A$201)&lt;&gt;ROW(A168)),0)),"✅ Amélioration",IF(I168&gt;INDEX('📝 Mesures'!$I$1:$I$201,MATCH(1,('📝 Mesures'!$A$1:$A$201=A168)*('📝 Mesures'!$H$1:$H$201&lt;H168)*(ROW('📝 Mesures'!$A$1:$A$201)&lt;&gt;ROW(A168)),0)),"⚠️ Dégradation","→ Stable")),IF(I168&gt;INDEX('📝 Mesures'!$I$1:$I$201,MATCH(1,('📝 Mesures'!$A$1:$A$201=A168)*('📝 Mesures'!$H$1:$H$201&lt;H168)*(ROW('📝 Mesures'!$A$1:$A$201)&lt;&gt;ROW(A168)),0)),"✅ Amélioration",IF(I168&lt;INDEX('📝 Mesures'!$I$1:$I$201,MATCH(1,('📝 Mesures'!$A$1:$A$201=A168)*('📝 Mesures'!$H$1:$H$201&lt;H168)*(ROW('📝 Mesures'!$A$1:$A$201)&lt;&gt;ROW(A168)),0)),"⚠️ Dégradation","→ Stable"))),"— Première mesure"))</f>
        <v/>
      </c>
    </row>
    <row r="169" spans="1:11" x14ac:dyDescent="0.2">
      <c r="A169" s="48"/>
      <c r="B169" s="49" t="str">
        <f>IF(A169="","",INDEX('📋 Indicateurs'!$A$2:$A$23,MATCH(A169,'📋 Indicateurs'!$B$2:$B$23,0)))</f>
        <v/>
      </c>
      <c r="C169" s="49" t="str">
        <f>IF(A169="","",VLOOKUP(A169,'📋 Indicateurs'!$B$2:$P$23,2,0))</f>
        <v/>
      </c>
      <c r="D169" s="50" t="str">
        <f>IF(A169="","",VLOOKUP(A169,'📋 Indicateurs'!$B$2:$P$23,3,0))</f>
        <v/>
      </c>
      <c r="E169" s="50" t="str">
        <f>IF(A169="","",VLOOKUP(A169,'📋 Indicateurs'!$B$2:$P$23,4,0))</f>
        <v/>
      </c>
      <c r="F169" s="49" t="str">
        <f>IF(A169="","",VLOOKUP(A169,'📋 Indicateurs'!$B$2:$P$23,5,0))</f>
        <v/>
      </c>
      <c r="G169" s="49" t="str">
        <f>IF(A169="","",VLOOKUP(A169,'📋 Indicateurs'!$B$2:$P$23,6,0))</f>
        <v/>
      </c>
      <c r="H169" s="52"/>
      <c r="I169" s="51"/>
      <c r="J169" s="49" t="str">
        <f>IF(OR(A169="",H169="",I169=""),"",IF(VLOOKUP(A169,'📋 Indicateurs'!$B$2:$P$23,15,0)="bas_bon",IF(I169&lt;=VLOOKUP(A169,'📋 Indicateurs'!$B$2:$P$23,13,0),"✅ Satisfaisant",IF(I169&gt;=VLOOKUP(A169,'📋 Indicateurs'!$B$2:$P$23,14,0),"🔴 Alerte","⚠️ Vigilance")),IF(I169&gt;=VLOOKUP(A169,'📋 Indicateurs'!$B$2:$P$23,13,0),"✅ Satisfaisant",IF(I169&lt;VLOOKUP(A169,'📋 Indicateurs'!$B$2:$P$23,14,0),"🔴 Alerte","⚠️ Vigilance"))))</f>
        <v/>
      </c>
      <c r="K169" s="49" t="str" cm="1">
        <f t="array" ref="K169">IF(OR(A169="",I169=""),"",IFERROR(IF(VLOOKUP(A169,'📋 Indicateurs'!$B$2:$P$23,15,0)="bas_bon",IF(I169&lt;INDEX('📝 Mesures'!$I$1:$I$201,MATCH(1,('📝 Mesures'!$A$1:$A$201=A169)*('📝 Mesures'!$H$1:$H$201&lt;H169)*(ROW('📝 Mesures'!$A$1:$A$201)&lt;&gt;ROW(A169)),0)),"✅ Amélioration",IF(I169&gt;INDEX('📝 Mesures'!$I$1:$I$201,MATCH(1,('📝 Mesures'!$A$1:$A$201=A169)*('📝 Mesures'!$H$1:$H$201&lt;H169)*(ROW('📝 Mesures'!$A$1:$A$201)&lt;&gt;ROW(A169)),0)),"⚠️ Dégradation","→ Stable")),IF(I169&gt;INDEX('📝 Mesures'!$I$1:$I$201,MATCH(1,('📝 Mesures'!$A$1:$A$201=A169)*('📝 Mesures'!$H$1:$H$201&lt;H169)*(ROW('📝 Mesures'!$A$1:$A$201)&lt;&gt;ROW(A169)),0)),"✅ Amélioration",IF(I169&lt;INDEX('📝 Mesures'!$I$1:$I$201,MATCH(1,('📝 Mesures'!$A$1:$A$201=A169)*('📝 Mesures'!$H$1:$H$201&lt;H169)*(ROW('📝 Mesures'!$A$1:$A$201)&lt;&gt;ROW(A169)),0)),"⚠️ Dégradation","→ Stable"))),"— Première mesure"))</f>
        <v/>
      </c>
    </row>
    <row r="170" spans="1:11" x14ac:dyDescent="0.2">
      <c r="A170" s="48"/>
      <c r="B170" s="49" t="str">
        <f>IF(A170="","",INDEX('📋 Indicateurs'!$A$2:$A$23,MATCH(A170,'📋 Indicateurs'!$B$2:$B$23,0)))</f>
        <v/>
      </c>
      <c r="C170" s="49" t="str">
        <f>IF(A170="","",VLOOKUP(A170,'📋 Indicateurs'!$B$2:$P$23,2,0))</f>
        <v/>
      </c>
      <c r="D170" s="50" t="str">
        <f>IF(A170="","",VLOOKUP(A170,'📋 Indicateurs'!$B$2:$P$23,3,0))</f>
        <v/>
      </c>
      <c r="E170" s="50" t="str">
        <f>IF(A170="","",VLOOKUP(A170,'📋 Indicateurs'!$B$2:$P$23,4,0))</f>
        <v/>
      </c>
      <c r="F170" s="49" t="str">
        <f>IF(A170="","",VLOOKUP(A170,'📋 Indicateurs'!$B$2:$P$23,5,0))</f>
        <v/>
      </c>
      <c r="G170" s="49" t="str">
        <f>IF(A170="","",VLOOKUP(A170,'📋 Indicateurs'!$B$2:$P$23,6,0))</f>
        <v/>
      </c>
      <c r="H170" s="52"/>
      <c r="I170" s="51"/>
      <c r="J170" s="49" t="str">
        <f>IF(OR(A170="",H170="",I170=""),"",IF(VLOOKUP(A170,'📋 Indicateurs'!$B$2:$P$23,15,0)="bas_bon",IF(I170&lt;=VLOOKUP(A170,'📋 Indicateurs'!$B$2:$P$23,13,0),"✅ Satisfaisant",IF(I170&gt;=VLOOKUP(A170,'📋 Indicateurs'!$B$2:$P$23,14,0),"🔴 Alerte","⚠️ Vigilance")),IF(I170&gt;=VLOOKUP(A170,'📋 Indicateurs'!$B$2:$P$23,13,0),"✅ Satisfaisant",IF(I170&lt;VLOOKUP(A170,'📋 Indicateurs'!$B$2:$P$23,14,0),"🔴 Alerte","⚠️ Vigilance"))))</f>
        <v/>
      </c>
      <c r="K170" s="49" t="str" cm="1">
        <f t="array" ref="K170">IF(OR(A170="",I170=""),"",IFERROR(IF(VLOOKUP(A170,'📋 Indicateurs'!$B$2:$P$23,15,0)="bas_bon",IF(I170&lt;INDEX('📝 Mesures'!$I$1:$I$201,MATCH(1,('📝 Mesures'!$A$1:$A$201=A170)*('📝 Mesures'!$H$1:$H$201&lt;H170)*(ROW('📝 Mesures'!$A$1:$A$201)&lt;&gt;ROW(A170)),0)),"✅ Amélioration",IF(I170&gt;INDEX('📝 Mesures'!$I$1:$I$201,MATCH(1,('📝 Mesures'!$A$1:$A$201=A170)*('📝 Mesures'!$H$1:$H$201&lt;H170)*(ROW('📝 Mesures'!$A$1:$A$201)&lt;&gt;ROW(A170)),0)),"⚠️ Dégradation","→ Stable")),IF(I170&gt;INDEX('📝 Mesures'!$I$1:$I$201,MATCH(1,('📝 Mesures'!$A$1:$A$201=A170)*('📝 Mesures'!$H$1:$H$201&lt;H170)*(ROW('📝 Mesures'!$A$1:$A$201)&lt;&gt;ROW(A170)),0)),"✅ Amélioration",IF(I170&lt;INDEX('📝 Mesures'!$I$1:$I$201,MATCH(1,('📝 Mesures'!$A$1:$A$201=A170)*('📝 Mesures'!$H$1:$H$201&lt;H170)*(ROW('📝 Mesures'!$A$1:$A$201)&lt;&gt;ROW(A170)),0)),"⚠️ Dégradation","→ Stable"))),"— Première mesure"))</f>
        <v/>
      </c>
    </row>
    <row r="171" spans="1:11" x14ac:dyDescent="0.2">
      <c r="A171" s="48"/>
      <c r="B171" s="49" t="str">
        <f>IF(A171="","",INDEX('📋 Indicateurs'!$A$2:$A$23,MATCH(A171,'📋 Indicateurs'!$B$2:$B$23,0)))</f>
        <v/>
      </c>
      <c r="C171" s="49" t="str">
        <f>IF(A171="","",VLOOKUP(A171,'📋 Indicateurs'!$B$2:$P$23,2,0))</f>
        <v/>
      </c>
      <c r="D171" s="50" t="str">
        <f>IF(A171="","",VLOOKUP(A171,'📋 Indicateurs'!$B$2:$P$23,3,0))</f>
        <v/>
      </c>
      <c r="E171" s="50" t="str">
        <f>IF(A171="","",VLOOKUP(A171,'📋 Indicateurs'!$B$2:$P$23,4,0))</f>
        <v/>
      </c>
      <c r="F171" s="49" t="str">
        <f>IF(A171="","",VLOOKUP(A171,'📋 Indicateurs'!$B$2:$P$23,5,0))</f>
        <v/>
      </c>
      <c r="G171" s="49" t="str">
        <f>IF(A171="","",VLOOKUP(A171,'📋 Indicateurs'!$B$2:$P$23,6,0))</f>
        <v/>
      </c>
      <c r="H171" s="52"/>
      <c r="I171" s="51"/>
      <c r="J171" s="49" t="str">
        <f>IF(OR(A171="",H171="",I171=""),"",IF(VLOOKUP(A171,'📋 Indicateurs'!$B$2:$P$23,15,0)="bas_bon",IF(I171&lt;=VLOOKUP(A171,'📋 Indicateurs'!$B$2:$P$23,13,0),"✅ Satisfaisant",IF(I171&gt;=VLOOKUP(A171,'📋 Indicateurs'!$B$2:$P$23,14,0),"🔴 Alerte","⚠️ Vigilance")),IF(I171&gt;=VLOOKUP(A171,'📋 Indicateurs'!$B$2:$P$23,13,0),"✅ Satisfaisant",IF(I171&lt;VLOOKUP(A171,'📋 Indicateurs'!$B$2:$P$23,14,0),"🔴 Alerte","⚠️ Vigilance"))))</f>
        <v/>
      </c>
      <c r="K171" s="49" t="str" cm="1">
        <f t="array" ref="K171">IF(OR(A171="",I171=""),"",IFERROR(IF(VLOOKUP(A171,'📋 Indicateurs'!$B$2:$P$23,15,0)="bas_bon",IF(I171&lt;INDEX('📝 Mesures'!$I$1:$I$201,MATCH(1,('📝 Mesures'!$A$1:$A$201=A171)*('📝 Mesures'!$H$1:$H$201&lt;H171)*(ROW('📝 Mesures'!$A$1:$A$201)&lt;&gt;ROW(A171)),0)),"✅ Amélioration",IF(I171&gt;INDEX('📝 Mesures'!$I$1:$I$201,MATCH(1,('📝 Mesures'!$A$1:$A$201=A171)*('📝 Mesures'!$H$1:$H$201&lt;H171)*(ROW('📝 Mesures'!$A$1:$A$201)&lt;&gt;ROW(A171)),0)),"⚠️ Dégradation","→ Stable")),IF(I171&gt;INDEX('📝 Mesures'!$I$1:$I$201,MATCH(1,('📝 Mesures'!$A$1:$A$201=A171)*('📝 Mesures'!$H$1:$H$201&lt;H171)*(ROW('📝 Mesures'!$A$1:$A$201)&lt;&gt;ROW(A171)),0)),"✅ Amélioration",IF(I171&lt;INDEX('📝 Mesures'!$I$1:$I$201,MATCH(1,('📝 Mesures'!$A$1:$A$201=A171)*('📝 Mesures'!$H$1:$H$201&lt;H171)*(ROW('📝 Mesures'!$A$1:$A$201)&lt;&gt;ROW(A171)),0)),"⚠️ Dégradation","→ Stable"))),"— Première mesure"))</f>
        <v/>
      </c>
    </row>
    <row r="172" spans="1:11" x14ac:dyDescent="0.2">
      <c r="A172" s="48"/>
      <c r="B172" s="49" t="str">
        <f>IF(A172="","",INDEX('📋 Indicateurs'!$A$2:$A$23,MATCH(A172,'📋 Indicateurs'!$B$2:$B$23,0)))</f>
        <v/>
      </c>
      <c r="C172" s="49" t="str">
        <f>IF(A172="","",VLOOKUP(A172,'📋 Indicateurs'!$B$2:$P$23,2,0))</f>
        <v/>
      </c>
      <c r="D172" s="50" t="str">
        <f>IF(A172="","",VLOOKUP(A172,'📋 Indicateurs'!$B$2:$P$23,3,0))</f>
        <v/>
      </c>
      <c r="E172" s="50" t="str">
        <f>IF(A172="","",VLOOKUP(A172,'📋 Indicateurs'!$B$2:$P$23,4,0))</f>
        <v/>
      </c>
      <c r="F172" s="49" t="str">
        <f>IF(A172="","",VLOOKUP(A172,'📋 Indicateurs'!$B$2:$P$23,5,0))</f>
        <v/>
      </c>
      <c r="G172" s="49" t="str">
        <f>IF(A172="","",VLOOKUP(A172,'📋 Indicateurs'!$B$2:$P$23,6,0))</f>
        <v/>
      </c>
      <c r="H172" s="52"/>
      <c r="I172" s="51"/>
      <c r="J172" s="49" t="str">
        <f>IF(OR(A172="",H172="",I172=""),"",IF(VLOOKUP(A172,'📋 Indicateurs'!$B$2:$P$23,15,0)="bas_bon",IF(I172&lt;=VLOOKUP(A172,'📋 Indicateurs'!$B$2:$P$23,13,0),"✅ Satisfaisant",IF(I172&gt;=VLOOKUP(A172,'📋 Indicateurs'!$B$2:$P$23,14,0),"🔴 Alerte","⚠️ Vigilance")),IF(I172&gt;=VLOOKUP(A172,'📋 Indicateurs'!$B$2:$P$23,13,0),"✅ Satisfaisant",IF(I172&lt;VLOOKUP(A172,'📋 Indicateurs'!$B$2:$P$23,14,0),"🔴 Alerte","⚠️ Vigilance"))))</f>
        <v/>
      </c>
      <c r="K172" s="49" t="str" cm="1">
        <f t="array" ref="K172">IF(OR(A172="",I172=""),"",IFERROR(IF(VLOOKUP(A172,'📋 Indicateurs'!$B$2:$P$23,15,0)="bas_bon",IF(I172&lt;INDEX('📝 Mesures'!$I$1:$I$201,MATCH(1,('📝 Mesures'!$A$1:$A$201=A172)*('📝 Mesures'!$H$1:$H$201&lt;H172)*(ROW('📝 Mesures'!$A$1:$A$201)&lt;&gt;ROW(A172)),0)),"✅ Amélioration",IF(I172&gt;INDEX('📝 Mesures'!$I$1:$I$201,MATCH(1,('📝 Mesures'!$A$1:$A$201=A172)*('📝 Mesures'!$H$1:$H$201&lt;H172)*(ROW('📝 Mesures'!$A$1:$A$201)&lt;&gt;ROW(A172)),0)),"⚠️ Dégradation","→ Stable")),IF(I172&gt;INDEX('📝 Mesures'!$I$1:$I$201,MATCH(1,('📝 Mesures'!$A$1:$A$201=A172)*('📝 Mesures'!$H$1:$H$201&lt;H172)*(ROW('📝 Mesures'!$A$1:$A$201)&lt;&gt;ROW(A172)),0)),"✅ Amélioration",IF(I172&lt;INDEX('📝 Mesures'!$I$1:$I$201,MATCH(1,('📝 Mesures'!$A$1:$A$201=A172)*('📝 Mesures'!$H$1:$H$201&lt;H172)*(ROW('📝 Mesures'!$A$1:$A$201)&lt;&gt;ROW(A172)),0)),"⚠️ Dégradation","→ Stable"))),"— Première mesure"))</f>
        <v/>
      </c>
    </row>
    <row r="173" spans="1:11" x14ac:dyDescent="0.2">
      <c r="A173" s="48"/>
      <c r="B173" s="49" t="str">
        <f>IF(A173="","",INDEX('📋 Indicateurs'!$A$2:$A$23,MATCH(A173,'📋 Indicateurs'!$B$2:$B$23,0)))</f>
        <v/>
      </c>
      <c r="C173" s="49" t="str">
        <f>IF(A173="","",VLOOKUP(A173,'📋 Indicateurs'!$B$2:$P$23,2,0))</f>
        <v/>
      </c>
      <c r="D173" s="50" t="str">
        <f>IF(A173="","",VLOOKUP(A173,'📋 Indicateurs'!$B$2:$P$23,3,0))</f>
        <v/>
      </c>
      <c r="E173" s="50" t="str">
        <f>IF(A173="","",VLOOKUP(A173,'📋 Indicateurs'!$B$2:$P$23,4,0))</f>
        <v/>
      </c>
      <c r="F173" s="49" t="str">
        <f>IF(A173="","",VLOOKUP(A173,'📋 Indicateurs'!$B$2:$P$23,5,0))</f>
        <v/>
      </c>
      <c r="G173" s="49" t="str">
        <f>IF(A173="","",VLOOKUP(A173,'📋 Indicateurs'!$B$2:$P$23,6,0))</f>
        <v/>
      </c>
      <c r="H173" s="52"/>
      <c r="I173" s="51"/>
      <c r="J173" s="49" t="str">
        <f>IF(OR(A173="",H173="",I173=""),"",IF(VLOOKUP(A173,'📋 Indicateurs'!$B$2:$P$23,15,0)="bas_bon",IF(I173&lt;=VLOOKUP(A173,'📋 Indicateurs'!$B$2:$P$23,13,0),"✅ Satisfaisant",IF(I173&gt;=VLOOKUP(A173,'📋 Indicateurs'!$B$2:$P$23,14,0),"🔴 Alerte","⚠️ Vigilance")),IF(I173&gt;=VLOOKUP(A173,'📋 Indicateurs'!$B$2:$P$23,13,0),"✅ Satisfaisant",IF(I173&lt;VLOOKUP(A173,'📋 Indicateurs'!$B$2:$P$23,14,0),"🔴 Alerte","⚠️ Vigilance"))))</f>
        <v/>
      </c>
      <c r="K173" s="49" t="str" cm="1">
        <f t="array" ref="K173">IF(OR(A173="",I173=""),"",IFERROR(IF(VLOOKUP(A173,'📋 Indicateurs'!$B$2:$P$23,15,0)="bas_bon",IF(I173&lt;INDEX('📝 Mesures'!$I$1:$I$201,MATCH(1,('📝 Mesures'!$A$1:$A$201=A173)*('📝 Mesures'!$H$1:$H$201&lt;H173)*(ROW('📝 Mesures'!$A$1:$A$201)&lt;&gt;ROW(A173)),0)),"✅ Amélioration",IF(I173&gt;INDEX('📝 Mesures'!$I$1:$I$201,MATCH(1,('📝 Mesures'!$A$1:$A$201=A173)*('📝 Mesures'!$H$1:$H$201&lt;H173)*(ROW('📝 Mesures'!$A$1:$A$201)&lt;&gt;ROW(A173)),0)),"⚠️ Dégradation","→ Stable")),IF(I173&gt;INDEX('📝 Mesures'!$I$1:$I$201,MATCH(1,('📝 Mesures'!$A$1:$A$201=A173)*('📝 Mesures'!$H$1:$H$201&lt;H173)*(ROW('📝 Mesures'!$A$1:$A$201)&lt;&gt;ROW(A173)),0)),"✅ Amélioration",IF(I173&lt;INDEX('📝 Mesures'!$I$1:$I$201,MATCH(1,('📝 Mesures'!$A$1:$A$201=A173)*('📝 Mesures'!$H$1:$H$201&lt;H173)*(ROW('📝 Mesures'!$A$1:$A$201)&lt;&gt;ROW(A173)),0)),"⚠️ Dégradation","→ Stable"))),"— Première mesure"))</f>
        <v/>
      </c>
    </row>
    <row r="174" spans="1:11" x14ac:dyDescent="0.2">
      <c r="A174" s="48"/>
      <c r="B174" s="49" t="str">
        <f>IF(A174="","",INDEX('📋 Indicateurs'!$A$2:$A$23,MATCH(A174,'📋 Indicateurs'!$B$2:$B$23,0)))</f>
        <v/>
      </c>
      <c r="C174" s="49" t="str">
        <f>IF(A174="","",VLOOKUP(A174,'📋 Indicateurs'!$B$2:$P$23,2,0))</f>
        <v/>
      </c>
      <c r="D174" s="50" t="str">
        <f>IF(A174="","",VLOOKUP(A174,'📋 Indicateurs'!$B$2:$P$23,3,0))</f>
        <v/>
      </c>
      <c r="E174" s="50" t="str">
        <f>IF(A174="","",VLOOKUP(A174,'📋 Indicateurs'!$B$2:$P$23,4,0))</f>
        <v/>
      </c>
      <c r="F174" s="49" t="str">
        <f>IF(A174="","",VLOOKUP(A174,'📋 Indicateurs'!$B$2:$P$23,5,0))</f>
        <v/>
      </c>
      <c r="G174" s="49" t="str">
        <f>IF(A174="","",VLOOKUP(A174,'📋 Indicateurs'!$B$2:$P$23,6,0))</f>
        <v/>
      </c>
      <c r="H174" s="52"/>
      <c r="I174" s="51"/>
      <c r="J174" s="49" t="str">
        <f>IF(OR(A174="",H174="",I174=""),"",IF(VLOOKUP(A174,'📋 Indicateurs'!$B$2:$P$23,15,0)="bas_bon",IF(I174&lt;=VLOOKUP(A174,'📋 Indicateurs'!$B$2:$P$23,13,0),"✅ Satisfaisant",IF(I174&gt;=VLOOKUP(A174,'📋 Indicateurs'!$B$2:$P$23,14,0),"🔴 Alerte","⚠️ Vigilance")),IF(I174&gt;=VLOOKUP(A174,'📋 Indicateurs'!$B$2:$P$23,13,0),"✅ Satisfaisant",IF(I174&lt;VLOOKUP(A174,'📋 Indicateurs'!$B$2:$P$23,14,0),"🔴 Alerte","⚠️ Vigilance"))))</f>
        <v/>
      </c>
      <c r="K174" s="49" t="str" cm="1">
        <f t="array" ref="K174">IF(OR(A174="",I174=""),"",IFERROR(IF(VLOOKUP(A174,'📋 Indicateurs'!$B$2:$P$23,15,0)="bas_bon",IF(I174&lt;INDEX('📝 Mesures'!$I$1:$I$201,MATCH(1,('📝 Mesures'!$A$1:$A$201=A174)*('📝 Mesures'!$H$1:$H$201&lt;H174)*(ROW('📝 Mesures'!$A$1:$A$201)&lt;&gt;ROW(A174)),0)),"✅ Amélioration",IF(I174&gt;INDEX('📝 Mesures'!$I$1:$I$201,MATCH(1,('📝 Mesures'!$A$1:$A$201=A174)*('📝 Mesures'!$H$1:$H$201&lt;H174)*(ROW('📝 Mesures'!$A$1:$A$201)&lt;&gt;ROW(A174)),0)),"⚠️ Dégradation","→ Stable")),IF(I174&gt;INDEX('📝 Mesures'!$I$1:$I$201,MATCH(1,('📝 Mesures'!$A$1:$A$201=A174)*('📝 Mesures'!$H$1:$H$201&lt;H174)*(ROW('📝 Mesures'!$A$1:$A$201)&lt;&gt;ROW(A174)),0)),"✅ Amélioration",IF(I174&lt;INDEX('📝 Mesures'!$I$1:$I$201,MATCH(1,('📝 Mesures'!$A$1:$A$201=A174)*('📝 Mesures'!$H$1:$H$201&lt;H174)*(ROW('📝 Mesures'!$A$1:$A$201)&lt;&gt;ROW(A174)),0)),"⚠️ Dégradation","→ Stable"))),"— Première mesure"))</f>
        <v/>
      </c>
    </row>
    <row r="175" spans="1:11" x14ac:dyDescent="0.2">
      <c r="A175" s="48"/>
      <c r="B175" s="49" t="str">
        <f>IF(A175="","",INDEX('📋 Indicateurs'!$A$2:$A$23,MATCH(A175,'📋 Indicateurs'!$B$2:$B$23,0)))</f>
        <v/>
      </c>
      <c r="C175" s="49" t="str">
        <f>IF(A175="","",VLOOKUP(A175,'📋 Indicateurs'!$B$2:$P$23,2,0))</f>
        <v/>
      </c>
      <c r="D175" s="50" t="str">
        <f>IF(A175="","",VLOOKUP(A175,'📋 Indicateurs'!$B$2:$P$23,3,0))</f>
        <v/>
      </c>
      <c r="E175" s="50" t="str">
        <f>IF(A175="","",VLOOKUP(A175,'📋 Indicateurs'!$B$2:$P$23,4,0))</f>
        <v/>
      </c>
      <c r="F175" s="49" t="str">
        <f>IF(A175="","",VLOOKUP(A175,'📋 Indicateurs'!$B$2:$P$23,5,0))</f>
        <v/>
      </c>
      <c r="G175" s="49" t="str">
        <f>IF(A175="","",VLOOKUP(A175,'📋 Indicateurs'!$B$2:$P$23,6,0))</f>
        <v/>
      </c>
      <c r="H175" s="52"/>
      <c r="I175" s="51"/>
      <c r="J175" s="49" t="str">
        <f>IF(OR(A175="",H175="",I175=""),"",IF(VLOOKUP(A175,'📋 Indicateurs'!$B$2:$P$23,15,0)="bas_bon",IF(I175&lt;=VLOOKUP(A175,'📋 Indicateurs'!$B$2:$P$23,13,0),"✅ Satisfaisant",IF(I175&gt;=VLOOKUP(A175,'📋 Indicateurs'!$B$2:$P$23,14,0),"🔴 Alerte","⚠️ Vigilance")),IF(I175&gt;=VLOOKUP(A175,'📋 Indicateurs'!$B$2:$P$23,13,0),"✅ Satisfaisant",IF(I175&lt;VLOOKUP(A175,'📋 Indicateurs'!$B$2:$P$23,14,0),"🔴 Alerte","⚠️ Vigilance"))))</f>
        <v/>
      </c>
      <c r="K175" s="49" t="str" cm="1">
        <f t="array" ref="K175">IF(OR(A175="",I175=""),"",IFERROR(IF(VLOOKUP(A175,'📋 Indicateurs'!$B$2:$P$23,15,0)="bas_bon",IF(I175&lt;INDEX('📝 Mesures'!$I$1:$I$201,MATCH(1,('📝 Mesures'!$A$1:$A$201=A175)*('📝 Mesures'!$H$1:$H$201&lt;H175)*(ROW('📝 Mesures'!$A$1:$A$201)&lt;&gt;ROW(A175)),0)),"✅ Amélioration",IF(I175&gt;INDEX('📝 Mesures'!$I$1:$I$201,MATCH(1,('📝 Mesures'!$A$1:$A$201=A175)*('📝 Mesures'!$H$1:$H$201&lt;H175)*(ROW('📝 Mesures'!$A$1:$A$201)&lt;&gt;ROW(A175)),0)),"⚠️ Dégradation","→ Stable")),IF(I175&gt;INDEX('📝 Mesures'!$I$1:$I$201,MATCH(1,('📝 Mesures'!$A$1:$A$201=A175)*('📝 Mesures'!$H$1:$H$201&lt;H175)*(ROW('📝 Mesures'!$A$1:$A$201)&lt;&gt;ROW(A175)),0)),"✅ Amélioration",IF(I175&lt;INDEX('📝 Mesures'!$I$1:$I$201,MATCH(1,('📝 Mesures'!$A$1:$A$201=A175)*('📝 Mesures'!$H$1:$H$201&lt;H175)*(ROW('📝 Mesures'!$A$1:$A$201)&lt;&gt;ROW(A175)),0)),"⚠️ Dégradation","→ Stable"))),"— Première mesure"))</f>
        <v/>
      </c>
    </row>
    <row r="176" spans="1:11" x14ac:dyDescent="0.2">
      <c r="A176" s="48"/>
      <c r="B176" s="49" t="str">
        <f>IF(A176="","",INDEX('📋 Indicateurs'!$A$2:$A$23,MATCH(A176,'📋 Indicateurs'!$B$2:$B$23,0)))</f>
        <v/>
      </c>
      <c r="C176" s="49" t="str">
        <f>IF(A176="","",VLOOKUP(A176,'📋 Indicateurs'!$B$2:$P$23,2,0))</f>
        <v/>
      </c>
      <c r="D176" s="50" t="str">
        <f>IF(A176="","",VLOOKUP(A176,'📋 Indicateurs'!$B$2:$P$23,3,0))</f>
        <v/>
      </c>
      <c r="E176" s="50" t="str">
        <f>IF(A176="","",VLOOKUP(A176,'📋 Indicateurs'!$B$2:$P$23,4,0))</f>
        <v/>
      </c>
      <c r="F176" s="49" t="str">
        <f>IF(A176="","",VLOOKUP(A176,'📋 Indicateurs'!$B$2:$P$23,5,0))</f>
        <v/>
      </c>
      <c r="G176" s="49" t="str">
        <f>IF(A176="","",VLOOKUP(A176,'📋 Indicateurs'!$B$2:$P$23,6,0))</f>
        <v/>
      </c>
      <c r="H176" s="52"/>
      <c r="I176" s="51"/>
      <c r="J176" s="49" t="str">
        <f>IF(OR(A176="",H176="",I176=""),"",IF(VLOOKUP(A176,'📋 Indicateurs'!$B$2:$P$23,15,0)="bas_bon",IF(I176&lt;=VLOOKUP(A176,'📋 Indicateurs'!$B$2:$P$23,13,0),"✅ Satisfaisant",IF(I176&gt;=VLOOKUP(A176,'📋 Indicateurs'!$B$2:$P$23,14,0),"🔴 Alerte","⚠️ Vigilance")),IF(I176&gt;=VLOOKUP(A176,'📋 Indicateurs'!$B$2:$P$23,13,0),"✅ Satisfaisant",IF(I176&lt;VLOOKUP(A176,'📋 Indicateurs'!$B$2:$P$23,14,0),"🔴 Alerte","⚠️ Vigilance"))))</f>
        <v/>
      </c>
      <c r="K176" s="49" t="str" cm="1">
        <f t="array" ref="K176">IF(OR(A176="",I176=""),"",IFERROR(IF(VLOOKUP(A176,'📋 Indicateurs'!$B$2:$P$23,15,0)="bas_bon",IF(I176&lt;INDEX('📝 Mesures'!$I$1:$I$201,MATCH(1,('📝 Mesures'!$A$1:$A$201=A176)*('📝 Mesures'!$H$1:$H$201&lt;H176)*(ROW('📝 Mesures'!$A$1:$A$201)&lt;&gt;ROW(A176)),0)),"✅ Amélioration",IF(I176&gt;INDEX('📝 Mesures'!$I$1:$I$201,MATCH(1,('📝 Mesures'!$A$1:$A$201=A176)*('📝 Mesures'!$H$1:$H$201&lt;H176)*(ROW('📝 Mesures'!$A$1:$A$201)&lt;&gt;ROW(A176)),0)),"⚠️ Dégradation","→ Stable")),IF(I176&gt;INDEX('📝 Mesures'!$I$1:$I$201,MATCH(1,('📝 Mesures'!$A$1:$A$201=A176)*('📝 Mesures'!$H$1:$H$201&lt;H176)*(ROW('📝 Mesures'!$A$1:$A$201)&lt;&gt;ROW(A176)),0)),"✅ Amélioration",IF(I176&lt;INDEX('📝 Mesures'!$I$1:$I$201,MATCH(1,('📝 Mesures'!$A$1:$A$201=A176)*('📝 Mesures'!$H$1:$H$201&lt;H176)*(ROW('📝 Mesures'!$A$1:$A$201)&lt;&gt;ROW(A176)),0)),"⚠️ Dégradation","→ Stable"))),"— Première mesure"))</f>
        <v/>
      </c>
    </row>
    <row r="177" spans="1:11" x14ac:dyDescent="0.2">
      <c r="A177" s="48"/>
      <c r="B177" s="49" t="str">
        <f>IF(A177="","",INDEX('📋 Indicateurs'!$A$2:$A$23,MATCH(A177,'📋 Indicateurs'!$B$2:$B$23,0)))</f>
        <v/>
      </c>
      <c r="C177" s="49" t="str">
        <f>IF(A177="","",VLOOKUP(A177,'📋 Indicateurs'!$B$2:$P$23,2,0))</f>
        <v/>
      </c>
      <c r="D177" s="50" t="str">
        <f>IF(A177="","",VLOOKUP(A177,'📋 Indicateurs'!$B$2:$P$23,3,0))</f>
        <v/>
      </c>
      <c r="E177" s="50" t="str">
        <f>IF(A177="","",VLOOKUP(A177,'📋 Indicateurs'!$B$2:$P$23,4,0))</f>
        <v/>
      </c>
      <c r="F177" s="49" t="str">
        <f>IF(A177="","",VLOOKUP(A177,'📋 Indicateurs'!$B$2:$P$23,5,0))</f>
        <v/>
      </c>
      <c r="G177" s="49" t="str">
        <f>IF(A177="","",VLOOKUP(A177,'📋 Indicateurs'!$B$2:$P$23,6,0))</f>
        <v/>
      </c>
      <c r="H177" s="52"/>
      <c r="I177" s="51"/>
      <c r="J177" s="49" t="str">
        <f>IF(OR(A177="",H177="",I177=""),"",IF(VLOOKUP(A177,'📋 Indicateurs'!$B$2:$P$23,15,0)="bas_bon",IF(I177&lt;=VLOOKUP(A177,'📋 Indicateurs'!$B$2:$P$23,13,0),"✅ Satisfaisant",IF(I177&gt;=VLOOKUP(A177,'📋 Indicateurs'!$B$2:$P$23,14,0),"🔴 Alerte","⚠️ Vigilance")),IF(I177&gt;=VLOOKUP(A177,'📋 Indicateurs'!$B$2:$P$23,13,0),"✅ Satisfaisant",IF(I177&lt;VLOOKUP(A177,'📋 Indicateurs'!$B$2:$P$23,14,0),"🔴 Alerte","⚠️ Vigilance"))))</f>
        <v/>
      </c>
      <c r="K177" s="49" t="str" cm="1">
        <f t="array" ref="K177">IF(OR(A177="",I177=""),"",IFERROR(IF(VLOOKUP(A177,'📋 Indicateurs'!$B$2:$P$23,15,0)="bas_bon",IF(I177&lt;INDEX('📝 Mesures'!$I$1:$I$201,MATCH(1,('📝 Mesures'!$A$1:$A$201=A177)*('📝 Mesures'!$H$1:$H$201&lt;H177)*(ROW('📝 Mesures'!$A$1:$A$201)&lt;&gt;ROW(A177)),0)),"✅ Amélioration",IF(I177&gt;INDEX('📝 Mesures'!$I$1:$I$201,MATCH(1,('📝 Mesures'!$A$1:$A$201=A177)*('📝 Mesures'!$H$1:$H$201&lt;H177)*(ROW('📝 Mesures'!$A$1:$A$201)&lt;&gt;ROW(A177)),0)),"⚠️ Dégradation","→ Stable")),IF(I177&gt;INDEX('📝 Mesures'!$I$1:$I$201,MATCH(1,('📝 Mesures'!$A$1:$A$201=A177)*('📝 Mesures'!$H$1:$H$201&lt;H177)*(ROW('📝 Mesures'!$A$1:$A$201)&lt;&gt;ROW(A177)),0)),"✅ Amélioration",IF(I177&lt;INDEX('📝 Mesures'!$I$1:$I$201,MATCH(1,('📝 Mesures'!$A$1:$A$201=A177)*('📝 Mesures'!$H$1:$H$201&lt;H177)*(ROW('📝 Mesures'!$A$1:$A$201)&lt;&gt;ROW(A177)),0)),"⚠️ Dégradation","→ Stable"))),"— Première mesure"))</f>
        <v/>
      </c>
    </row>
    <row r="178" spans="1:11" x14ac:dyDescent="0.2">
      <c r="A178" s="48"/>
      <c r="B178" s="49" t="str">
        <f>IF(A178="","",INDEX('📋 Indicateurs'!$A$2:$A$23,MATCH(A178,'📋 Indicateurs'!$B$2:$B$23,0)))</f>
        <v/>
      </c>
      <c r="C178" s="49" t="str">
        <f>IF(A178="","",VLOOKUP(A178,'📋 Indicateurs'!$B$2:$P$23,2,0))</f>
        <v/>
      </c>
      <c r="D178" s="50" t="str">
        <f>IF(A178="","",VLOOKUP(A178,'📋 Indicateurs'!$B$2:$P$23,3,0))</f>
        <v/>
      </c>
      <c r="E178" s="50" t="str">
        <f>IF(A178="","",VLOOKUP(A178,'📋 Indicateurs'!$B$2:$P$23,4,0))</f>
        <v/>
      </c>
      <c r="F178" s="49" t="str">
        <f>IF(A178="","",VLOOKUP(A178,'📋 Indicateurs'!$B$2:$P$23,5,0))</f>
        <v/>
      </c>
      <c r="G178" s="49" t="str">
        <f>IF(A178="","",VLOOKUP(A178,'📋 Indicateurs'!$B$2:$P$23,6,0))</f>
        <v/>
      </c>
      <c r="H178" s="52"/>
      <c r="I178" s="51"/>
      <c r="J178" s="49" t="str">
        <f>IF(OR(A178="",H178="",I178=""),"",IF(VLOOKUP(A178,'📋 Indicateurs'!$B$2:$P$23,15,0)="bas_bon",IF(I178&lt;=VLOOKUP(A178,'📋 Indicateurs'!$B$2:$P$23,13,0),"✅ Satisfaisant",IF(I178&gt;=VLOOKUP(A178,'📋 Indicateurs'!$B$2:$P$23,14,0),"🔴 Alerte","⚠️ Vigilance")),IF(I178&gt;=VLOOKUP(A178,'📋 Indicateurs'!$B$2:$P$23,13,0),"✅ Satisfaisant",IF(I178&lt;VLOOKUP(A178,'📋 Indicateurs'!$B$2:$P$23,14,0),"🔴 Alerte","⚠️ Vigilance"))))</f>
        <v/>
      </c>
      <c r="K178" s="49" t="str" cm="1">
        <f t="array" ref="K178">IF(OR(A178="",I178=""),"",IFERROR(IF(VLOOKUP(A178,'📋 Indicateurs'!$B$2:$P$23,15,0)="bas_bon",IF(I178&lt;INDEX('📝 Mesures'!$I$1:$I$201,MATCH(1,('📝 Mesures'!$A$1:$A$201=A178)*('📝 Mesures'!$H$1:$H$201&lt;H178)*(ROW('📝 Mesures'!$A$1:$A$201)&lt;&gt;ROW(A178)),0)),"✅ Amélioration",IF(I178&gt;INDEX('📝 Mesures'!$I$1:$I$201,MATCH(1,('📝 Mesures'!$A$1:$A$201=A178)*('📝 Mesures'!$H$1:$H$201&lt;H178)*(ROW('📝 Mesures'!$A$1:$A$201)&lt;&gt;ROW(A178)),0)),"⚠️ Dégradation","→ Stable")),IF(I178&gt;INDEX('📝 Mesures'!$I$1:$I$201,MATCH(1,('📝 Mesures'!$A$1:$A$201=A178)*('📝 Mesures'!$H$1:$H$201&lt;H178)*(ROW('📝 Mesures'!$A$1:$A$201)&lt;&gt;ROW(A178)),0)),"✅ Amélioration",IF(I178&lt;INDEX('📝 Mesures'!$I$1:$I$201,MATCH(1,('📝 Mesures'!$A$1:$A$201=A178)*('📝 Mesures'!$H$1:$H$201&lt;H178)*(ROW('📝 Mesures'!$A$1:$A$201)&lt;&gt;ROW(A178)),0)),"⚠️ Dégradation","→ Stable"))),"— Première mesure"))</f>
        <v/>
      </c>
    </row>
    <row r="179" spans="1:11" x14ac:dyDescent="0.2">
      <c r="A179" s="48"/>
      <c r="B179" s="49" t="str">
        <f>IF(A179="","",INDEX('📋 Indicateurs'!$A$2:$A$23,MATCH(A179,'📋 Indicateurs'!$B$2:$B$23,0)))</f>
        <v/>
      </c>
      <c r="C179" s="49" t="str">
        <f>IF(A179="","",VLOOKUP(A179,'📋 Indicateurs'!$B$2:$P$23,2,0))</f>
        <v/>
      </c>
      <c r="D179" s="50" t="str">
        <f>IF(A179="","",VLOOKUP(A179,'📋 Indicateurs'!$B$2:$P$23,3,0))</f>
        <v/>
      </c>
      <c r="E179" s="50" t="str">
        <f>IF(A179="","",VLOOKUP(A179,'📋 Indicateurs'!$B$2:$P$23,4,0))</f>
        <v/>
      </c>
      <c r="F179" s="49" t="str">
        <f>IF(A179="","",VLOOKUP(A179,'📋 Indicateurs'!$B$2:$P$23,5,0))</f>
        <v/>
      </c>
      <c r="G179" s="49" t="str">
        <f>IF(A179="","",VLOOKUP(A179,'📋 Indicateurs'!$B$2:$P$23,6,0))</f>
        <v/>
      </c>
      <c r="H179" s="52"/>
      <c r="I179" s="51"/>
      <c r="J179" s="49" t="str">
        <f>IF(OR(A179="",H179="",I179=""),"",IF(VLOOKUP(A179,'📋 Indicateurs'!$B$2:$P$23,15,0)="bas_bon",IF(I179&lt;=VLOOKUP(A179,'📋 Indicateurs'!$B$2:$P$23,13,0),"✅ Satisfaisant",IF(I179&gt;=VLOOKUP(A179,'📋 Indicateurs'!$B$2:$P$23,14,0),"🔴 Alerte","⚠️ Vigilance")),IF(I179&gt;=VLOOKUP(A179,'📋 Indicateurs'!$B$2:$P$23,13,0),"✅ Satisfaisant",IF(I179&lt;VLOOKUP(A179,'📋 Indicateurs'!$B$2:$P$23,14,0),"🔴 Alerte","⚠️ Vigilance"))))</f>
        <v/>
      </c>
      <c r="K179" s="49" t="str" cm="1">
        <f t="array" ref="K179">IF(OR(A179="",I179=""),"",IFERROR(IF(VLOOKUP(A179,'📋 Indicateurs'!$B$2:$P$23,15,0)="bas_bon",IF(I179&lt;INDEX('📝 Mesures'!$I$1:$I$201,MATCH(1,('📝 Mesures'!$A$1:$A$201=A179)*('📝 Mesures'!$H$1:$H$201&lt;H179)*(ROW('📝 Mesures'!$A$1:$A$201)&lt;&gt;ROW(A179)),0)),"✅ Amélioration",IF(I179&gt;INDEX('📝 Mesures'!$I$1:$I$201,MATCH(1,('📝 Mesures'!$A$1:$A$201=A179)*('📝 Mesures'!$H$1:$H$201&lt;H179)*(ROW('📝 Mesures'!$A$1:$A$201)&lt;&gt;ROW(A179)),0)),"⚠️ Dégradation","→ Stable")),IF(I179&gt;INDEX('📝 Mesures'!$I$1:$I$201,MATCH(1,('📝 Mesures'!$A$1:$A$201=A179)*('📝 Mesures'!$H$1:$H$201&lt;H179)*(ROW('📝 Mesures'!$A$1:$A$201)&lt;&gt;ROW(A179)),0)),"✅ Amélioration",IF(I179&lt;INDEX('📝 Mesures'!$I$1:$I$201,MATCH(1,('📝 Mesures'!$A$1:$A$201=A179)*('📝 Mesures'!$H$1:$H$201&lt;H179)*(ROW('📝 Mesures'!$A$1:$A$201)&lt;&gt;ROW(A179)),0)),"⚠️ Dégradation","→ Stable"))),"— Première mesure"))</f>
        <v/>
      </c>
    </row>
    <row r="180" spans="1:11" x14ac:dyDescent="0.2">
      <c r="A180" s="48"/>
      <c r="B180" s="49" t="str">
        <f>IF(A180="","",INDEX('📋 Indicateurs'!$A$2:$A$23,MATCH(A180,'📋 Indicateurs'!$B$2:$B$23,0)))</f>
        <v/>
      </c>
      <c r="C180" s="49" t="str">
        <f>IF(A180="","",VLOOKUP(A180,'📋 Indicateurs'!$B$2:$P$23,2,0))</f>
        <v/>
      </c>
      <c r="D180" s="50" t="str">
        <f>IF(A180="","",VLOOKUP(A180,'📋 Indicateurs'!$B$2:$P$23,3,0))</f>
        <v/>
      </c>
      <c r="E180" s="50" t="str">
        <f>IF(A180="","",VLOOKUP(A180,'📋 Indicateurs'!$B$2:$P$23,4,0))</f>
        <v/>
      </c>
      <c r="F180" s="49" t="str">
        <f>IF(A180="","",VLOOKUP(A180,'📋 Indicateurs'!$B$2:$P$23,5,0))</f>
        <v/>
      </c>
      <c r="G180" s="49" t="str">
        <f>IF(A180="","",VLOOKUP(A180,'📋 Indicateurs'!$B$2:$P$23,6,0))</f>
        <v/>
      </c>
      <c r="H180" s="52"/>
      <c r="I180" s="51"/>
      <c r="J180" s="49" t="str">
        <f>IF(OR(A180="",H180="",I180=""),"",IF(VLOOKUP(A180,'📋 Indicateurs'!$B$2:$P$23,15,0)="bas_bon",IF(I180&lt;=VLOOKUP(A180,'📋 Indicateurs'!$B$2:$P$23,13,0),"✅ Satisfaisant",IF(I180&gt;=VLOOKUP(A180,'📋 Indicateurs'!$B$2:$P$23,14,0),"🔴 Alerte","⚠️ Vigilance")),IF(I180&gt;=VLOOKUP(A180,'📋 Indicateurs'!$B$2:$P$23,13,0),"✅ Satisfaisant",IF(I180&lt;VLOOKUP(A180,'📋 Indicateurs'!$B$2:$P$23,14,0),"🔴 Alerte","⚠️ Vigilance"))))</f>
        <v/>
      </c>
      <c r="K180" s="49" t="str" cm="1">
        <f t="array" ref="K180">IF(OR(A180="",I180=""),"",IFERROR(IF(VLOOKUP(A180,'📋 Indicateurs'!$B$2:$P$23,15,0)="bas_bon",IF(I180&lt;INDEX('📝 Mesures'!$I$1:$I$201,MATCH(1,('📝 Mesures'!$A$1:$A$201=A180)*('📝 Mesures'!$H$1:$H$201&lt;H180)*(ROW('📝 Mesures'!$A$1:$A$201)&lt;&gt;ROW(A180)),0)),"✅ Amélioration",IF(I180&gt;INDEX('📝 Mesures'!$I$1:$I$201,MATCH(1,('📝 Mesures'!$A$1:$A$201=A180)*('📝 Mesures'!$H$1:$H$201&lt;H180)*(ROW('📝 Mesures'!$A$1:$A$201)&lt;&gt;ROW(A180)),0)),"⚠️ Dégradation","→ Stable")),IF(I180&gt;INDEX('📝 Mesures'!$I$1:$I$201,MATCH(1,('📝 Mesures'!$A$1:$A$201=A180)*('📝 Mesures'!$H$1:$H$201&lt;H180)*(ROW('📝 Mesures'!$A$1:$A$201)&lt;&gt;ROW(A180)),0)),"✅ Amélioration",IF(I180&lt;INDEX('📝 Mesures'!$I$1:$I$201,MATCH(1,('📝 Mesures'!$A$1:$A$201=A180)*('📝 Mesures'!$H$1:$H$201&lt;H180)*(ROW('📝 Mesures'!$A$1:$A$201)&lt;&gt;ROW(A180)),0)),"⚠️ Dégradation","→ Stable"))),"— Première mesure"))</f>
        <v/>
      </c>
    </row>
    <row r="181" spans="1:11" x14ac:dyDescent="0.2">
      <c r="A181" s="48"/>
      <c r="B181" s="49" t="str">
        <f>IF(A181="","",INDEX('📋 Indicateurs'!$A$2:$A$23,MATCH(A181,'📋 Indicateurs'!$B$2:$B$23,0)))</f>
        <v/>
      </c>
      <c r="C181" s="49" t="str">
        <f>IF(A181="","",VLOOKUP(A181,'📋 Indicateurs'!$B$2:$P$23,2,0))</f>
        <v/>
      </c>
      <c r="D181" s="50" t="str">
        <f>IF(A181="","",VLOOKUP(A181,'📋 Indicateurs'!$B$2:$P$23,3,0))</f>
        <v/>
      </c>
      <c r="E181" s="50" t="str">
        <f>IF(A181="","",VLOOKUP(A181,'📋 Indicateurs'!$B$2:$P$23,4,0))</f>
        <v/>
      </c>
      <c r="F181" s="49" t="str">
        <f>IF(A181="","",VLOOKUP(A181,'📋 Indicateurs'!$B$2:$P$23,5,0))</f>
        <v/>
      </c>
      <c r="G181" s="49" t="str">
        <f>IF(A181="","",VLOOKUP(A181,'📋 Indicateurs'!$B$2:$P$23,6,0))</f>
        <v/>
      </c>
      <c r="H181" s="52"/>
      <c r="I181" s="51"/>
      <c r="J181" s="49" t="str">
        <f>IF(OR(A181="",H181="",I181=""),"",IF(VLOOKUP(A181,'📋 Indicateurs'!$B$2:$P$23,15,0)="bas_bon",IF(I181&lt;=VLOOKUP(A181,'📋 Indicateurs'!$B$2:$P$23,13,0),"✅ Satisfaisant",IF(I181&gt;=VLOOKUP(A181,'📋 Indicateurs'!$B$2:$P$23,14,0),"🔴 Alerte","⚠️ Vigilance")),IF(I181&gt;=VLOOKUP(A181,'📋 Indicateurs'!$B$2:$P$23,13,0),"✅ Satisfaisant",IF(I181&lt;VLOOKUP(A181,'📋 Indicateurs'!$B$2:$P$23,14,0),"🔴 Alerte","⚠️ Vigilance"))))</f>
        <v/>
      </c>
      <c r="K181" s="49" t="str" cm="1">
        <f t="array" ref="K181">IF(OR(A181="",I181=""),"",IFERROR(IF(VLOOKUP(A181,'📋 Indicateurs'!$B$2:$P$23,15,0)="bas_bon",IF(I181&lt;INDEX('📝 Mesures'!$I$1:$I$201,MATCH(1,('📝 Mesures'!$A$1:$A$201=A181)*('📝 Mesures'!$H$1:$H$201&lt;H181)*(ROW('📝 Mesures'!$A$1:$A$201)&lt;&gt;ROW(A181)),0)),"✅ Amélioration",IF(I181&gt;INDEX('📝 Mesures'!$I$1:$I$201,MATCH(1,('📝 Mesures'!$A$1:$A$201=A181)*('📝 Mesures'!$H$1:$H$201&lt;H181)*(ROW('📝 Mesures'!$A$1:$A$201)&lt;&gt;ROW(A181)),0)),"⚠️ Dégradation","→ Stable")),IF(I181&gt;INDEX('📝 Mesures'!$I$1:$I$201,MATCH(1,('📝 Mesures'!$A$1:$A$201=A181)*('📝 Mesures'!$H$1:$H$201&lt;H181)*(ROW('📝 Mesures'!$A$1:$A$201)&lt;&gt;ROW(A181)),0)),"✅ Amélioration",IF(I181&lt;INDEX('📝 Mesures'!$I$1:$I$201,MATCH(1,('📝 Mesures'!$A$1:$A$201=A181)*('📝 Mesures'!$H$1:$H$201&lt;H181)*(ROW('📝 Mesures'!$A$1:$A$201)&lt;&gt;ROW(A181)),0)),"⚠️ Dégradation","→ Stable"))),"— Première mesure"))</f>
        <v/>
      </c>
    </row>
    <row r="182" spans="1:11" x14ac:dyDescent="0.2">
      <c r="A182" s="48"/>
      <c r="B182" s="49" t="str">
        <f>IF(A182="","",INDEX('📋 Indicateurs'!$A$2:$A$23,MATCH(A182,'📋 Indicateurs'!$B$2:$B$23,0)))</f>
        <v/>
      </c>
      <c r="C182" s="49" t="str">
        <f>IF(A182="","",VLOOKUP(A182,'📋 Indicateurs'!$B$2:$P$23,2,0))</f>
        <v/>
      </c>
      <c r="D182" s="50" t="str">
        <f>IF(A182="","",VLOOKUP(A182,'📋 Indicateurs'!$B$2:$P$23,3,0))</f>
        <v/>
      </c>
      <c r="E182" s="50" t="str">
        <f>IF(A182="","",VLOOKUP(A182,'📋 Indicateurs'!$B$2:$P$23,4,0))</f>
        <v/>
      </c>
      <c r="F182" s="49" t="str">
        <f>IF(A182="","",VLOOKUP(A182,'📋 Indicateurs'!$B$2:$P$23,5,0))</f>
        <v/>
      </c>
      <c r="G182" s="49" t="str">
        <f>IF(A182="","",VLOOKUP(A182,'📋 Indicateurs'!$B$2:$P$23,6,0))</f>
        <v/>
      </c>
      <c r="H182" s="52"/>
      <c r="I182" s="51"/>
      <c r="J182" s="49" t="str">
        <f>IF(OR(A182="",H182="",I182=""),"",IF(VLOOKUP(A182,'📋 Indicateurs'!$B$2:$P$23,15,0)="bas_bon",IF(I182&lt;=VLOOKUP(A182,'📋 Indicateurs'!$B$2:$P$23,13,0),"✅ Satisfaisant",IF(I182&gt;=VLOOKUP(A182,'📋 Indicateurs'!$B$2:$P$23,14,0),"🔴 Alerte","⚠️ Vigilance")),IF(I182&gt;=VLOOKUP(A182,'📋 Indicateurs'!$B$2:$P$23,13,0),"✅ Satisfaisant",IF(I182&lt;VLOOKUP(A182,'📋 Indicateurs'!$B$2:$P$23,14,0),"🔴 Alerte","⚠️ Vigilance"))))</f>
        <v/>
      </c>
      <c r="K182" s="49" t="str" cm="1">
        <f t="array" ref="K182">IF(OR(A182="",I182=""),"",IFERROR(IF(VLOOKUP(A182,'📋 Indicateurs'!$B$2:$P$23,15,0)="bas_bon",IF(I182&lt;INDEX('📝 Mesures'!$I$1:$I$201,MATCH(1,('📝 Mesures'!$A$1:$A$201=A182)*('📝 Mesures'!$H$1:$H$201&lt;H182)*(ROW('📝 Mesures'!$A$1:$A$201)&lt;&gt;ROW(A182)),0)),"✅ Amélioration",IF(I182&gt;INDEX('📝 Mesures'!$I$1:$I$201,MATCH(1,('📝 Mesures'!$A$1:$A$201=A182)*('📝 Mesures'!$H$1:$H$201&lt;H182)*(ROW('📝 Mesures'!$A$1:$A$201)&lt;&gt;ROW(A182)),0)),"⚠️ Dégradation","→ Stable")),IF(I182&gt;INDEX('📝 Mesures'!$I$1:$I$201,MATCH(1,('📝 Mesures'!$A$1:$A$201=A182)*('📝 Mesures'!$H$1:$H$201&lt;H182)*(ROW('📝 Mesures'!$A$1:$A$201)&lt;&gt;ROW(A182)),0)),"✅ Amélioration",IF(I182&lt;INDEX('📝 Mesures'!$I$1:$I$201,MATCH(1,('📝 Mesures'!$A$1:$A$201=A182)*('📝 Mesures'!$H$1:$H$201&lt;H182)*(ROW('📝 Mesures'!$A$1:$A$201)&lt;&gt;ROW(A182)),0)),"⚠️ Dégradation","→ Stable"))),"— Première mesure"))</f>
        <v/>
      </c>
    </row>
    <row r="183" spans="1:11" x14ac:dyDescent="0.2">
      <c r="A183" s="48"/>
      <c r="B183" s="49" t="str">
        <f>IF(A183="","",INDEX('📋 Indicateurs'!$A$2:$A$23,MATCH(A183,'📋 Indicateurs'!$B$2:$B$23,0)))</f>
        <v/>
      </c>
      <c r="C183" s="49" t="str">
        <f>IF(A183="","",VLOOKUP(A183,'📋 Indicateurs'!$B$2:$P$23,2,0))</f>
        <v/>
      </c>
      <c r="D183" s="50" t="str">
        <f>IF(A183="","",VLOOKUP(A183,'📋 Indicateurs'!$B$2:$P$23,3,0))</f>
        <v/>
      </c>
      <c r="E183" s="50" t="str">
        <f>IF(A183="","",VLOOKUP(A183,'📋 Indicateurs'!$B$2:$P$23,4,0))</f>
        <v/>
      </c>
      <c r="F183" s="49" t="str">
        <f>IF(A183="","",VLOOKUP(A183,'📋 Indicateurs'!$B$2:$P$23,5,0))</f>
        <v/>
      </c>
      <c r="G183" s="49" t="str">
        <f>IF(A183="","",VLOOKUP(A183,'📋 Indicateurs'!$B$2:$P$23,6,0))</f>
        <v/>
      </c>
      <c r="H183" s="52"/>
      <c r="I183" s="51"/>
      <c r="J183" s="49" t="str">
        <f>IF(OR(A183="",H183="",I183=""),"",IF(VLOOKUP(A183,'📋 Indicateurs'!$B$2:$P$23,15,0)="bas_bon",IF(I183&lt;=VLOOKUP(A183,'📋 Indicateurs'!$B$2:$P$23,13,0),"✅ Satisfaisant",IF(I183&gt;=VLOOKUP(A183,'📋 Indicateurs'!$B$2:$P$23,14,0),"🔴 Alerte","⚠️ Vigilance")),IF(I183&gt;=VLOOKUP(A183,'📋 Indicateurs'!$B$2:$P$23,13,0),"✅ Satisfaisant",IF(I183&lt;VLOOKUP(A183,'📋 Indicateurs'!$B$2:$P$23,14,0),"🔴 Alerte","⚠️ Vigilance"))))</f>
        <v/>
      </c>
      <c r="K183" s="49" t="str" cm="1">
        <f t="array" ref="K183">IF(OR(A183="",I183=""),"",IFERROR(IF(VLOOKUP(A183,'📋 Indicateurs'!$B$2:$P$23,15,0)="bas_bon",IF(I183&lt;INDEX('📝 Mesures'!$I$1:$I$201,MATCH(1,('📝 Mesures'!$A$1:$A$201=A183)*('📝 Mesures'!$H$1:$H$201&lt;H183)*(ROW('📝 Mesures'!$A$1:$A$201)&lt;&gt;ROW(A183)),0)),"✅ Amélioration",IF(I183&gt;INDEX('📝 Mesures'!$I$1:$I$201,MATCH(1,('📝 Mesures'!$A$1:$A$201=A183)*('📝 Mesures'!$H$1:$H$201&lt;H183)*(ROW('📝 Mesures'!$A$1:$A$201)&lt;&gt;ROW(A183)),0)),"⚠️ Dégradation","→ Stable")),IF(I183&gt;INDEX('📝 Mesures'!$I$1:$I$201,MATCH(1,('📝 Mesures'!$A$1:$A$201=A183)*('📝 Mesures'!$H$1:$H$201&lt;H183)*(ROW('📝 Mesures'!$A$1:$A$201)&lt;&gt;ROW(A183)),0)),"✅ Amélioration",IF(I183&lt;INDEX('📝 Mesures'!$I$1:$I$201,MATCH(1,('📝 Mesures'!$A$1:$A$201=A183)*('📝 Mesures'!$H$1:$H$201&lt;H183)*(ROW('📝 Mesures'!$A$1:$A$201)&lt;&gt;ROW(A183)),0)),"⚠️ Dégradation","→ Stable"))),"— Première mesure"))</f>
        <v/>
      </c>
    </row>
    <row r="184" spans="1:11" x14ac:dyDescent="0.2">
      <c r="A184" s="48"/>
      <c r="B184" s="49" t="str">
        <f>IF(A184="","",INDEX('📋 Indicateurs'!$A$2:$A$23,MATCH(A184,'📋 Indicateurs'!$B$2:$B$23,0)))</f>
        <v/>
      </c>
      <c r="C184" s="49" t="str">
        <f>IF(A184="","",VLOOKUP(A184,'📋 Indicateurs'!$B$2:$P$23,2,0))</f>
        <v/>
      </c>
      <c r="D184" s="50" t="str">
        <f>IF(A184="","",VLOOKUP(A184,'📋 Indicateurs'!$B$2:$P$23,3,0))</f>
        <v/>
      </c>
      <c r="E184" s="50" t="str">
        <f>IF(A184="","",VLOOKUP(A184,'📋 Indicateurs'!$B$2:$P$23,4,0))</f>
        <v/>
      </c>
      <c r="F184" s="49" t="str">
        <f>IF(A184="","",VLOOKUP(A184,'📋 Indicateurs'!$B$2:$P$23,5,0))</f>
        <v/>
      </c>
      <c r="G184" s="49" t="str">
        <f>IF(A184="","",VLOOKUP(A184,'📋 Indicateurs'!$B$2:$P$23,6,0))</f>
        <v/>
      </c>
      <c r="H184" s="52"/>
      <c r="I184" s="51"/>
      <c r="J184" s="49" t="str">
        <f>IF(OR(A184="",H184="",I184=""),"",IF(VLOOKUP(A184,'📋 Indicateurs'!$B$2:$P$23,15,0)="bas_bon",IF(I184&lt;=VLOOKUP(A184,'📋 Indicateurs'!$B$2:$P$23,13,0),"✅ Satisfaisant",IF(I184&gt;=VLOOKUP(A184,'📋 Indicateurs'!$B$2:$P$23,14,0),"🔴 Alerte","⚠️ Vigilance")),IF(I184&gt;=VLOOKUP(A184,'📋 Indicateurs'!$B$2:$P$23,13,0),"✅ Satisfaisant",IF(I184&lt;VLOOKUP(A184,'📋 Indicateurs'!$B$2:$P$23,14,0),"🔴 Alerte","⚠️ Vigilance"))))</f>
        <v/>
      </c>
      <c r="K184" s="49" t="str" cm="1">
        <f t="array" ref="K184">IF(OR(A184="",I184=""),"",IFERROR(IF(VLOOKUP(A184,'📋 Indicateurs'!$B$2:$P$23,15,0)="bas_bon",IF(I184&lt;INDEX('📝 Mesures'!$I$1:$I$201,MATCH(1,('📝 Mesures'!$A$1:$A$201=A184)*('📝 Mesures'!$H$1:$H$201&lt;H184)*(ROW('📝 Mesures'!$A$1:$A$201)&lt;&gt;ROW(A184)),0)),"✅ Amélioration",IF(I184&gt;INDEX('📝 Mesures'!$I$1:$I$201,MATCH(1,('📝 Mesures'!$A$1:$A$201=A184)*('📝 Mesures'!$H$1:$H$201&lt;H184)*(ROW('📝 Mesures'!$A$1:$A$201)&lt;&gt;ROW(A184)),0)),"⚠️ Dégradation","→ Stable")),IF(I184&gt;INDEX('📝 Mesures'!$I$1:$I$201,MATCH(1,('📝 Mesures'!$A$1:$A$201=A184)*('📝 Mesures'!$H$1:$H$201&lt;H184)*(ROW('📝 Mesures'!$A$1:$A$201)&lt;&gt;ROW(A184)),0)),"✅ Amélioration",IF(I184&lt;INDEX('📝 Mesures'!$I$1:$I$201,MATCH(1,('📝 Mesures'!$A$1:$A$201=A184)*('📝 Mesures'!$H$1:$H$201&lt;H184)*(ROW('📝 Mesures'!$A$1:$A$201)&lt;&gt;ROW(A184)),0)),"⚠️ Dégradation","→ Stable"))),"— Première mesure"))</f>
        <v/>
      </c>
    </row>
    <row r="185" spans="1:11" x14ac:dyDescent="0.2">
      <c r="A185" s="48"/>
      <c r="B185" s="49" t="str">
        <f>IF(A185="","",INDEX('📋 Indicateurs'!$A$2:$A$23,MATCH(A185,'📋 Indicateurs'!$B$2:$B$23,0)))</f>
        <v/>
      </c>
      <c r="C185" s="49" t="str">
        <f>IF(A185="","",VLOOKUP(A185,'📋 Indicateurs'!$B$2:$P$23,2,0))</f>
        <v/>
      </c>
      <c r="D185" s="50" t="str">
        <f>IF(A185="","",VLOOKUP(A185,'📋 Indicateurs'!$B$2:$P$23,3,0))</f>
        <v/>
      </c>
      <c r="E185" s="50" t="str">
        <f>IF(A185="","",VLOOKUP(A185,'📋 Indicateurs'!$B$2:$P$23,4,0))</f>
        <v/>
      </c>
      <c r="F185" s="49" t="str">
        <f>IF(A185="","",VLOOKUP(A185,'📋 Indicateurs'!$B$2:$P$23,5,0))</f>
        <v/>
      </c>
      <c r="G185" s="49" t="str">
        <f>IF(A185="","",VLOOKUP(A185,'📋 Indicateurs'!$B$2:$P$23,6,0))</f>
        <v/>
      </c>
      <c r="H185" s="52"/>
      <c r="I185" s="51"/>
      <c r="J185" s="49" t="str">
        <f>IF(OR(A185="",H185="",I185=""),"",IF(VLOOKUP(A185,'📋 Indicateurs'!$B$2:$P$23,15,0)="bas_bon",IF(I185&lt;=VLOOKUP(A185,'📋 Indicateurs'!$B$2:$P$23,13,0),"✅ Satisfaisant",IF(I185&gt;=VLOOKUP(A185,'📋 Indicateurs'!$B$2:$P$23,14,0),"🔴 Alerte","⚠️ Vigilance")),IF(I185&gt;=VLOOKUP(A185,'📋 Indicateurs'!$B$2:$P$23,13,0),"✅ Satisfaisant",IF(I185&lt;VLOOKUP(A185,'📋 Indicateurs'!$B$2:$P$23,14,0),"🔴 Alerte","⚠️ Vigilance"))))</f>
        <v/>
      </c>
      <c r="K185" s="49" t="str" cm="1">
        <f t="array" ref="K185">IF(OR(A185="",I185=""),"",IFERROR(IF(VLOOKUP(A185,'📋 Indicateurs'!$B$2:$P$23,15,0)="bas_bon",IF(I185&lt;INDEX('📝 Mesures'!$I$1:$I$201,MATCH(1,('📝 Mesures'!$A$1:$A$201=A185)*('📝 Mesures'!$H$1:$H$201&lt;H185)*(ROW('📝 Mesures'!$A$1:$A$201)&lt;&gt;ROW(A185)),0)),"✅ Amélioration",IF(I185&gt;INDEX('📝 Mesures'!$I$1:$I$201,MATCH(1,('📝 Mesures'!$A$1:$A$201=A185)*('📝 Mesures'!$H$1:$H$201&lt;H185)*(ROW('📝 Mesures'!$A$1:$A$201)&lt;&gt;ROW(A185)),0)),"⚠️ Dégradation","→ Stable")),IF(I185&gt;INDEX('📝 Mesures'!$I$1:$I$201,MATCH(1,('📝 Mesures'!$A$1:$A$201=A185)*('📝 Mesures'!$H$1:$H$201&lt;H185)*(ROW('📝 Mesures'!$A$1:$A$201)&lt;&gt;ROW(A185)),0)),"✅ Amélioration",IF(I185&lt;INDEX('📝 Mesures'!$I$1:$I$201,MATCH(1,('📝 Mesures'!$A$1:$A$201=A185)*('📝 Mesures'!$H$1:$H$201&lt;H185)*(ROW('📝 Mesures'!$A$1:$A$201)&lt;&gt;ROW(A185)),0)),"⚠️ Dégradation","→ Stable"))),"— Première mesure"))</f>
        <v/>
      </c>
    </row>
    <row r="186" spans="1:11" x14ac:dyDescent="0.2">
      <c r="A186" s="48"/>
      <c r="B186" s="49" t="str">
        <f>IF(A186="","",INDEX('📋 Indicateurs'!$A$2:$A$23,MATCH(A186,'📋 Indicateurs'!$B$2:$B$23,0)))</f>
        <v/>
      </c>
      <c r="C186" s="49" t="str">
        <f>IF(A186="","",VLOOKUP(A186,'📋 Indicateurs'!$B$2:$P$23,2,0))</f>
        <v/>
      </c>
      <c r="D186" s="50" t="str">
        <f>IF(A186="","",VLOOKUP(A186,'📋 Indicateurs'!$B$2:$P$23,3,0))</f>
        <v/>
      </c>
      <c r="E186" s="50" t="str">
        <f>IF(A186="","",VLOOKUP(A186,'📋 Indicateurs'!$B$2:$P$23,4,0))</f>
        <v/>
      </c>
      <c r="F186" s="49" t="str">
        <f>IF(A186="","",VLOOKUP(A186,'📋 Indicateurs'!$B$2:$P$23,5,0))</f>
        <v/>
      </c>
      <c r="G186" s="49" t="str">
        <f>IF(A186="","",VLOOKUP(A186,'📋 Indicateurs'!$B$2:$P$23,6,0))</f>
        <v/>
      </c>
      <c r="H186" s="52"/>
      <c r="I186" s="51"/>
      <c r="J186" s="49" t="str">
        <f>IF(OR(A186="",H186="",I186=""),"",IF(VLOOKUP(A186,'📋 Indicateurs'!$B$2:$P$23,15,0)="bas_bon",IF(I186&lt;=VLOOKUP(A186,'📋 Indicateurs'!$B$2:$P$23,13,0),"✅ Satisfaisant",IF(I186&gt;=VLOOKUP(A186,'📋 Indicateurs'!$B$2:$P$23,14,0),"🔴 Alerte","⚠️ Vigilance")),IF(I186&gt;=VLOOKUP(A186,'📋 Indicateurs'!$B$2:$P$23,13,0),"✅ Satisfaisant",IF(I186&lt;VLOOKUP(A186,'📋 Indicateurs'!$B$2:$P$23,14,0),"🔴 Alerte","⚠️ Vigilance"))))</f>
        <v/>
      </c>
      <c r="K186" s="49" t="str" cm="1">
        <f t="array" ref="K186">IF(OR(A186="",I186=""),"",IFERROR(IF(VLOOKUP(A186,'📋 Indicateurs'!$B$2:$P$23,15,0)="bas_bon",IF(I186&lt;INDEX('📝 Mesures'!$I$1:$I$201,MATCH(1,('📝 Mesures'!$A$1:$A$201=A186)*('📝 Mesures'!$H$1:$H$201&lt;H186)*(ROW('📝 Mesures'!$A$1:$A$201)&lt;&gt;ROW(A186)),0)),"✅ Amélioration",IF(I186&gt;INDEX('📝 Mesures'!$I$1:$I$201,MATCH(1,('📝 Mesures'!$A$1:$A$201=A186)*('📝 Mesures'!$H$1:$H$201&lt;H186)*(ROW('📝 Mesures'!$A$1:$A$201)&lt;&gt;ROW(A186)),0)),"⚠️ Dégradation","→ Stable")),IF(I186&gt;INDEX('📝 Mesures'!$I$1:$I$201,MATCH(1,('📝 Mesures'!$A$1:$A$201=A186)*('📝 Mesures'!$H$1:$H$201&lt;H186)*(ROW('📝 Mesures'!$A$1:$A$201)&lt;&gt;ROW(A186)),0)),"✅ Amélioration",IF(I186&lt;INDEX('📝 Mesures'!$I$1:$I$201,MATCH(1,('📝 Mesures'!$A$1:$A$201=A186)*('📝 Mesures'!$H$1:$H$201&lt;H186)*(ROW('📝 Mesures'!$A$1:$A$201)&lt;&gt;ROW(A186)),0)),"⚠️ Dégradation","→ Stable"))),"— Première mesure"))</f>
        <v/>
      </c>
    </row>
    <row r="187" spans="1:11" x14ac:dyDescent="0.2">
      <c r="A187" s="48"/>
      <c r="B187" s="49" t="str">
        <f>IF(A187="","",INDEX('📋 Indicateurs'!$A$2:$A$23,MATCH(A187,'📋 Indicateurs'!$B$2:$B$23,0)))</f>
        <v/>
      </c>
      <c r="C187" s="49" t="str">
        <f>IF(A187="","",VLOOKUP(A187,'📋 Indicateurs'!$B$2:$P$23,2,0))</f>
        <v/>
      </c>
      <c r="D187" s="50" t="str">
        <f>IF(A187="","",VLOOKUP(A187,'📋 Indicateurs'!$B$2:$P$23,3,0))</f>
        <v/>
      </c>
      <c r="E187" s="50" t="str">
        <f>IF(A187="","",VLOOKUP(A187,'📋 Indicateurs'!$B$2:$P$23,4,0))</f>
        <v/>
      </c>
      <c r="F187" s="49" t="str">
        <f>IF(A187="","",VLOOKUP(A187,'📋 Indicateurs'!$B$2:$P$23,5,0))</f>
        <v/>
      </c>
      <c r="G187" s="49" t="str">
        <f>IF(A187="","",VLOOKUP(A187,'📋 Indicateurs'!$B$2:$P$23,6,0))</f>
        <v/>
      </c>
      <c r="H187" s="52"/>
      <c r="I187" s="51"/>
      <c r="J187" s="49" t="str">
        <f>IF(OR(A187="",H187="",I187=""),"",IF(VLOOKUP(A187,'📋 Indicateurs'!$B$2:$P$23,15,0)="bas_bon",IF(I187&lt;=VLOOKUP(A187,'📋 Indicateurs'!$B$2:$P$23,13,0),"✅ Satisfaisant",IF(I187&gt;=VLOOKUP(A187,'📋 Indicateurs'!$B$2:$P$23,14,0),"🔴 Alerte","⚠️ Vigilance")),IF(I187&gt;=VLOOKUP(A187,'📋 Indicateurs'!$B$2:$P$23,13,0),"✅ Satisfaisant",IF(I187&lt;VLOOKUP(A187,'📋 Indicateurs'!$B$2:$P$23,14,0),"🔴 Alerte","⚠️ Vigilance"))))</f>
        <v/>
      </c>
      <c r="K187" s="49" t="str" cm="1">
        <f t="array" ref="K187">IF(OR(A187="",I187=""),"",IFERROR(IF(VLOOKUP(A187,'📋 Indicateurs'!$B$2:$P$23,15,0)="bas_bon",IF(I187&lt;INDEX('📝 Mesures'!$I$1:$I$201,MATCH(1,('📝 Mesures'!$A$1:$A$201=A187)*('📝 Mesures'!$H$1:$H$201&lt;H187)*(ROW('📝 Mesures'!$A$1:$A$201)&lt;&gt;ROW(A187)),0)),"✅ Amélioration",IF(I187&gt;INDEX('📝 Mesures'!$I$1:$I$201,MATCH(1,('📝 Mesures'!$A$1:$A$201=A187)*('📝 Mesures'!$H$1:$H$201&lt;H187)*(ROW('📝 Mesures'!$A$1:$A$201)&lt;&gt;ROW(A187)),0)),"⚠️ Dégradation","→ Stable")),IF(I187&gt;INDEX('📝 Mesures'!$I$1:$I$201,MATCH(1,('📝 Mesures'!$A$1:$A$201=A187)*('📝 Mesures'!$H$1:$H$201&lt;H187)*(ROW('📝 Mesures'!$A$1:$A$201)&lt;&gt;ROW(A187)),0)),"✅ Amélioration",IF(I187&lt;INDEX('📝 Mesures'!$I$1:$I$201,MATCH(1,('📝 Mesures'!$A$1:$A$201=A187)*('📝 Mesures'!$H$1:$H$201&lt;H187)*(ROW('📝 Mesures'!$A$1:$A$201)&lt;&gt;ROW(A187)),0)),"⚠️ Dégradation","→ Stable"))),"— Première mesure"))</f>
        <v/>
      </c>
    </row>
    <row r="188" spans="1:11" x14ac:dyDescent="0.2">
      <c r="A188" s="48"/>
      <c r="B188" s="49" t="str">
        <f>IF(A188="","",INDEX('📋 Indicateurs'!$A$2:$A$23,MATCH(A188,'📋 Indicateurs'!$B$2:$B$23,0)))</f>
        <v/>
      </c>
      <c r="C188" s="49" t="str">
        <f>IF(A188="","",VLOOKUP(A188,'📋 Indicateurs'!$B$2:$P$23,2,0))</f>
        <v/>
      </c>
      <c r="D188" s="50" t="str">
        <f>IF(A188="","",VLOOKUP(A188,'📋 Indicateurs'!$B$2:$P$23,3,0))</f>
        <v/>
      </c>
      <c r="E188" s="50" t="str">
        <f>IF(A188="","",VLOOKUP(A188,'📋 Indicateurs'!$B$2:$P$23,4,0))</f>
        <v/>
      </c>
      <c r="F188" s="49" t="str">
        <f>IF(A188="","",VLOOKUP(A188,'📋 Indicateurs'!$B$2:$P$23,5,0))</f>
        <v/>
      </c>
      <c r="G188" s="49" t="str">
        <f>IF(A188="","",VLOOKUP(A188,'📋 Indicateurs'!$B$2:$P$23,6,0))</f>
        <v/>
      </c>
      <c r="H188" s="52"/>
      <c r="I188" s="51"/>
      <c r="J188" s="49" t="str">
        <f>IF(OR(A188="",H188="",I188=""),"",IF(VLOOKUP(A188,'📋 Indicateurs'!$B$2:$P$23,15,0)="bas_bon",IF(I188&lt;=VLOOKUP(A188,'📋 Indicateurs'!$B$2:$P$23,13,0),"✅ Satisfaisant",IF(I188&gt;=VLOOKUP(A188,'📋 Indicateurs'!$B$2:$P$23,14,0),"🔴 Alerte","⚠️ Vigilance")),IF(I188&gt;=VLOOKUP(A188,'📋 Indicateurs'!$B$2:$P$23,13,0),"✅ Satisfaisant",IF(I188&lt;VLOOKUP(A188,'📋 Indicateurs'!$B$2:$P$23,14,0),"🔴 Alerte","⚠️ Vigilance"))))</f>
        <v/>
      </c>
      <c r="K188" s="49" t="str" cm="1">
        <f t="array" ref="K188">IF(OR(A188="",I188=""),"",IFERROR(IF(VLOOKUP(A188,'📋 Indicateurs'!$B$2:$P$23,15,0)="bas_bon",IF(I188&lt;INDEX('📝 Mesures'!$I$1:$I$201,MATCH(1,('📝 Mesures'!$A$1:$A$201=A188)*('📝 Mesures'!$H$1:$H$201&lt;H188)*(ROW('📝 Mesures'!$A$1:$A$201)&lt;&gt;ROW(A188)),0)),"✅ Amélioration",IF(I188&gt;INDEX('📝 Mesures'!$I$1:$I$201,MATCH(1,('📝 Mesures'!$A$1:$A$201=A188)*('📝 Mesures'!$H$1:$H$201&lt;H188)*(ROW('📝 Mesures'!$A$1:$A$201)&lt;&gt;ROW(A188)),0)),"⚠️ Dégradation","→ Stable")),IF(I188&gt;INDEX('📝 Mesures'!$I$1:$I$201,MATCH(1,('📝 Mesures'!$A$1:$A$201=A188)*('📝 Mesures'!$H$1:$H$201&lt;H188)*(ROW('📝 Mesures'!$A$1:$A$201)&lt;&gt;ROW(A188)),0)),"✅ Amélioration",IF(I188&lt;INDEX('📝 Mesures'!$I$1:$I$201,MATCH(1,('📝 Mesures'!$A$1:$A$201=A188)*('📝 Mesures'!$H$1:$H$201&lt;H188)*(ROW('📝 Mesures'!$A$1:$A$201)&lt;&gt;ROW(A188)),0)),"⚠️ Dégradation","→ Stable"))),"— Première mesure"))</f>
        <v/>
      </c>
    </row>
    <row r="189" spans="1:11" x14ac:dyDescent="0.2">
      <c r="A189" s="48"/>
      <c r="B189" s="49" t="str">
        <f>IF(A189="","",INDEX('📋 Indicateurs'!$A$2:$A$23,MATCH(A189,'📋 Indicateurs'!$B$2:$B$23,0)))</f>
        <v/>
      </c>
      <c r="C189" s="49" t="str">
        <f>IF(A189="","",VLOOKUP(A189,'📋 Indicateurs'!$B$2:$P$23,2,0))</f>
        <v/>
      </c>
      <c r="D189" s="50" t="str">
        <f>IF(A189="","",VLOOKUP(A189,'📋 Indicateurs'!$B$2:$P$23,3,0))</f>
        <v/>
      </c>
      <c r="E189" s="50" t="str">
        <f>IF(A189="","",VLOOKUP(A189,'📋 Indicateurs'!$B$2:$P$23,4,0))</f>
        <v/>
      </c>
      <c r="F189" s="49" t="str">
        <f>IF(A189="","",VLOOKUP(A189,'📋 Indicateurs'!$B$2:$P$23,5,0))</f>
        <v/>
      </c>
      <c r="G189" s="49" t="str">
        <f>IF(A189="","",VLOOKUP(A189,'📋 Indicateurs'!$B$2:$P$23,6,0))</f>
        <v/>
      </c>
      <c r="H189" s="52"/>
      <c r="I189" s="51"/>
      <c r="J189" s="49" t="str">
        <f>IF(OR(A189="",H189="",I189=""),"",IF(VLOOKUP(A189,'📋 Indicateurs'!$B$2:$P$23,15,0)="bas_bon",IF(I189&lt;=VLOOKUP(A189,'📋 Indicateurs'!$B$2:$P$23,13,0),"✅ Satisfaisant",IF(I189&gt;=VLOOKUP(A189,'📋 Indicateurs'!$B$2:$P$23,14,0),"🔴 Alerte","⚠️ Vigilance")),IF(I189&gt;=VLOOKUP(A189,'📋 Indicateurs'!$B$2:$P$23,13,0),"✅ Satisfaisant",IF(I189&lt;VLOOKUP(A189,'📋 Indicateurs'!$B$2:$P$23,14,0),"🔴 Alerte","⚠️ Vigilance"))))</f>
        <v/>
      </c>
      <c r="K189" s="49" t="str" cm="1">
        <f t="array" ref="K189">IF(OR(A189="",I189=""),"",IFERROR(IF(VLOOKUP(A189,'📋 Indicateurs'!$B$2:$P$23,15,0)="bas_bon",IF(I189&lt;INDEX('📝 Mesures'!$I$1:$I$201,MATCH(1,('📝 Mesures'!$A$1:$A$201=A189)*('📝 Mesures'!$H$1:$H$201&lt;H189)*(ROW('📝 Mesures'!$A$1:$A$201)&lt;&gt;ROW(A189)),0)),"✅ Amélioration",IF(I189&gt;INDEX('📝 Mesures'!$I$1:$I$201,MATCH(1,('📝 Mesures'!$A$1:$A$201=A189)*('📝 Mesures'!$H$1:$H$201&lt;H189)*(ROW('📝 Mesures'!$A$1:$A$201)&lt;&gt;ROW(A189)),0)),"⚠️ Dégradation","→ Stable")),IF(I189&gt;INDEX('📝 Mesures'!$I$1:$I$201,MATCH(1,('📝 Mesures'!$A$1:$A$201=A189)*('📝 Mesures'!$H$1:$H$201&lt;H189)*(ROW('📝 Mesures'!$A$1:$A$201)&lt;&gt;ROW(A189)),0)),"✅ Amélioration",IF(I189&lt;INDEX('📝 Mesures'!$I$1:$I$201,MATCH(1,('📝 Mesures'!$A$1:$A$201=A189)*('📝 Mesures'!$H$1:$H$201&lt;H189)*(ROW('📝 Mesures'!$A$1:$A$201)&lt;&gt;ROW(A189)),0)),"⚠️ Dégradation","→ Stable"))),"— Première mesure"))</f>
        <v/>
      </c>
    </row>
    <row r="190" spans="1:11" x14ac:dyDescent="0.2">
      <c r="A190" s="48"/>
      <c r="B190" s="49" t="str">
        <f>IF(A190="","",INDEX('📋 Indicateurs'!$A$2:$A$23,MATCH(A190,'📋 Indicateurs'!$B$2:$B$23,0)))</f>
        <v/>
      </c>
      <c r="C190" s="49" t="str">
        <f>IF(A190="","",VLOOKUP(A190,'📋 Indicateurs'!$B$2:$P$23,2,0))</f>
        <v/>
      </c>
      <c r="D190" s="50" t="str">
        <f>IF(A190="","",VLOOKUP(A190,'📋 Indicateurs'!$B$2:$P$23,3,0))</f>
        <v/>
      </c>
      <c r="E190" s="50" t="str">
        <f>IF(A190="","",VLOOKUP(A190,'📋 Indicateurs'!$B$2:$P$23,4,0))</f>
        <v/>
      </c>
      <c r="F190" s="49" t="str">
        <f>IF(A190="","",VLOOKUP(A190,'📋 Indicateurs'!$B$2:$P$23,5,0))</f>
        <v/>
      </c>
      <c r="G190" s="49" t="str">
        <f>IF(A190="","",VLOOKUP(A190,'📋 Indicateurs'!$B$2:$P$23,6,0))</f>
        <v/>
      </c>
      <c r="H190" s="52"/>
      <c r="I190" s="51"/>
      <c r="J190" s="49" t="str">
        <f>IF(OR(A190="",H190="",I190=""),"",IF(VLOOKUP(A190,'📋 Indicateurs'!$B$2:$P$23,15,0)="bas_bon",IF(I190&lt;=VLOOKUP(A190,'📋 Indicateurs'!$B$2:$P$23,13,0),"✅ Satisfaisant",IF(I190&gt;=VLOOKUP(A190,'📋 Indicateurs'!$B$2:$P$23,14,0),"🔴 Alerte","⚠️ Vigilance")),IF(I190&gt;=VLOOKUP(A190,'📋 Indicateurs'!$B$2:$P$23,13,0),"✅ Satisfaisant",IF(I190&lt;VLOOKUP(A190,'📋 Indicateurs'!$B$2:$P$23,14,0),"🔴 Alerte","⚠️ Vigilance"))))</f>
        <v/>
      </c>
      <c r="K190" s="49" t="str" cm="1">
        <f t="array" ref="K190">IF(OR(A190="",I190=""),"",IFERROR(IF(VLOOKUP(A190,'📋 Indicateurs'!$B$2:$P$23,15,0)="bas_bon",IF(I190&lt;INDEX('📝 Mesures'!$I$1:$I$201,MATCH(1,('📝 Mesures'!$A$1:$A$201=A190)*('📝 Mesures'!$H$1:$H$201&lt;H190)*(ROW('📝 Mesures'!$A$1:$A$201)&lt;&gt;ROW(A190)),0)),"✅ Amélioration",IF(I190&gt;INDEX('📝 Mesures'!$I$1:$I$201,MATCH(1,('📝 Mesures'!$A$1:$A$201=A190)*('📝 Mesures'!$H$1:$H$201&lt;H190)*(ROW('📝 Mesures'!$A$1:$A$201)&lt;&gt;ROW(A190)),0)),"⚠️ Dégradation","→ Stable")),IF(I190&gt;INDEX('📝 Mesures'!$I$1:$I$201,MATCH(1,('📝 Mesures'!$A$1:$A$201=A190)*('📝 Mesures'!$H$1:$H$201&lt;H190)*(ROW('📝 Mesures'!$A$1:$A$201)&lt;&gt;ROW(A190)),0)),"✅ Amélioration",IF(I190&lt;INDEX('📝 Mesures'!$I$1:$I$201,MATCH(1,('📝 Mesures'!$A$1:$A$201=A190)*('📝 Mesures'!$H$1:$H$201&lt;H190)*(ROW('📝 Mesures'!$A$1:$A$201)&lt;&gt;ROW(A190)),0)),"⚠️ Dégradation","→ Stable"))),"— Première mesure"))</f>
        <v/>
      </c>
    </row>
    <row r="191" spans="1:11" x14ac:dyDescent="0.2">
      <c r="A191" s="48"/>
      <c r="B191" s="49" t="str">
        <f>IF(A191="","",INDEX('📋 Indicateurs'!$A$2:$A$23,MATCH(A191,'📋 Indicateurs'!$B$2:$B$23,0)))</f>
        <v/>
      </c>
      <c r="C191" s="49" t="str">
        <f>IF(A191="","",VLOOKUP(A191,'📋 Indicateurs'!$B$2:$P$23,2,0))</f>
        <v/>
      </c>
      <c r="D191" s="50" t="str">
        <f>IF(A191="","",VLOOKUP(A191,'📋 Indicateurs'!$B$2:$P$23,3,0))</f>
        <v/>
      </c>
      <c r="E191" s="50" t="str">
        <f>IF(A191="","",VLOOKUP(A191,'📋 Indicateurs'!$B$2:$P$23,4,0))</f>
        <v/>
      </c>
      <c r="F191" s="49" t="str">
        <f>IF(A191="","",VLOOKUP(A191,'📋 Indicateurs'!$B$2:$P$23,5,0))</f>
        <v/>
      </c>
      <c r="G191" s="49" t="str">
        <f>IF(A191="","",VLOOKUP(A191,'📋 Indicateurs'!$B$2:$P$23,6,0))</f>
        <v/>
      </c>
      <c r="H191" s="52"/>
      <c r="I191" s="51"/>
      <c r="J191" s="49" t="str">
        <f>IF(OR(A191="",H191="",I191=""),"",IF(VLOOKUP(A191,'📋 Indicateurs'!$B$2:$P$23,15,0)="bas_bon",IF(I191&lt;=VLOOKUP(A191,'📋 Indicateurs'!$B$2:$P$23,13,0),"✅ Satisfaisant",IF(I191&gt;=VLOOKUP(A191,'📋 Indicateurs'!$B$2:$P$23,14,0),"🔴 Alerte","⚠️ Vigilance")),IF(I191&gt;=VLOOKUP(A191,'📋 Indicateurs'!$B$2:$P$23,13,0),"✅ Satisfaisant",IF(I191&lt;VLOOKUP(A191,'📋 Indicateurs'!$B$2:$P$23,14,0),"🔴 Alerte","⚠️ Vigilance"))))</f>
        <v/>
      </c>
      <c r="K191" s="49" t="str" cm="1">
        <f t="array" ref="K191">IF(OR(A191="",I191=""),"",IFERROR(IF(VLOOKUP(A191,'📋 Indicateurs'!$B$2:$P$23,15,0)="bas_bon",IF(I191&lt;INDEX('📝 Mesures'!$I$1:$I$201,MATCH(1,('📝 Mesures'!$A$1:$A$201=A191)*('📝 Mesures'!$H$1:$H$201&lt;H191)*(ROW('📝 Mesures'!$A$1:$A$201)&lt;&gt;ROW(A191)),0)),"✅ Amélioration",IF(I191&gt;INDEX('📝 Mesures'!$I$1:$I$201,MATCH(1,('📝 Mesures'!$A$1:$A$201=A191)*('📝 Mesures'!$H$1:$H$201&lt;H191)*(ROW('📝 Mesures'!$A$1:$A$201)&lt;&gt;ROW(A191)),0)),"⚠️ Dégradation","→ Stable")),IF(I191&gt;INDEX('📝 Mesures'!$I$1:$I$201,MATCH(1,('📝 Mesures'!$A$1:$A$201=A191)*('📝 Mesures'!$H$1:$H$201&lt;H191)*(ROW('📝 Mesures'!$A$1:$A$201)&lt;&gt;ROW(A191)),0)),"✅ Amélioration",IF(I191&lt;INDEX('📝 Mesures'!$I$1:$I$201,MATCH(1,('📝 Mesures'!$A$1:$A$201=A191)*('📝 Mesures'!$H$1:$H$201&lt;H191)*(ROW('📝 Mesures'!$A$1:$A$201)&lt;&gt;ROW(A191)),0)),"⚠️ Dégradation","→ Stable"))),"— Première mesure"))</f>
        <v/>
      </c>
    </row>
    <row r="192" spans="1:11" x14ac:dyDescent="0.2">
      <c r="A192" s="48"/>
      <c r="B192" s="49" t="str">
        <f>IF(A192="","",INDEX('📋 Indicateurs'!$A$2:$A$23,MATCH(A192,'📋 Indicateurs'!$B$2:$B$23,0)))</f>
        <v/>
      </c>
      <c r="C192" s="49" t="str">
        <f>IF(A192="","",VLOOKUP(A192,'📋 Indicateurs'!$B$2:$P$23,2,0))</f>
        <v/>
      </c>
      <c r="D192" s="50" t="str">
        <f>IF(A192="","",VLOOKUP(A192,'📋 Indicateurs'!$B$2:$P$23,3,0))</f>
        <v/>
      </c>
      <c r="E192" s="50" t="str">
        <f>IF(A192="","",VLOOKUP(A192,'📋 Indicateurs'!$B$2:$P$23,4,0))</f>
        <v/>
      </c>
      <c r="F192" s="49" t="str">
        <f>IF(A192="","",VLOOKUP(A192,'📋 Indicateurs'!$B$2:$P$23,5,0))</f>
        <v/>
      </c>
      <c r="G192" s="49" t="str">
        <f>IF(A192="","",VLOOKUP(A192,'📋 Indicateurs'!$B$2:$P$23,6,0))</f>
        <v/>
      </c>
      <c r="H192" s="52"/>
      <c r="I192" s="51"/>
      <c r="J192" s="49" t="str">
        <f>IF(OR(A192="",H192="",I192=""),"",IF(VLOOKUP(A192,'📋 Indicateurs'!$B$2:$P$23,15,0)="bas_bon",IF(I192&lt;=VLOOKUP(A192,'📋 Indicateurs'!$B$2:$P$23,13,0),"✅ Satisfaisant",IF(I192&gt;=VLOOKUP(A192,'📋 Indicateurs'!$B$2:$P$23,14,0),"🔴 Alerte","⚠️ Vigilance")),IF(I192&gt;=VLOOKUP(A192,'📋 Indicateurs'!$B$2:$P$23,13,0),"✅ Satisfaisant",IF(I192&lt;VLOOKUP(A192,'📋 Indicateurs'!$B$2:$P$23,14,0),"🔴 Alerte","⚠️ Vigilance"))))</f>
        <v/>
      </c>
      <c r="K192" s="49" t="str" cm="1">
        <f t="array" ref="K192">IF(OR(A192="",I192=""),"",IFERROR(IF(VLOOKUP(A192,'📋 Indicateurs'!$B$2:$P$23,15,0)="bas_bon",IF(I192&lt;INDEX('📝 Mesures'!$I$1:$I$201,MATCH(1,('📝 Mesures'!$A$1:$A$201=A192)*('📝 Mesures'!$H$1:$H$201&lt;H192)*(ROW('📝 Mesures'!$A$1:$A$201)&lt;&gt;ROW(A192)),0)),"✅ Amélioration",IF(I192&gt;INDEX('📝 Mesures'!$I$1:$I$201,MATCH(1,('📝 Mesures'!$A$1:$A$201=A192)*('📝 Mesures'!$H$1:$H$201&lt;H192)*(ROW('📝 Mesures'!$A$1:$A$201)&lt;&gt;ROW(A192)),0)),"⚠️ Dégradation","→ Stable")),IF(I192&gt;INDEX('📝 Mesures'!$I$1:$I$201,MATCH(1,('📝 Mesures'!$A$1:$A$201=A192)*('📝 Mesures'!$H$1:$H$201&lt;H192)*(ROW('📝 Mesures'!$A$1:$A$201)&lt;&gt;ROW(A192)),0)),"✅ Amélioration",IF(I192&lt;INDEX('📝 Mesures'!$I$1:$I$201,MATCH(1,('📝 Mesures'!$A$1:$A$201=A192)*('📝 Mesures'!$H$1:$H$201&lt;H192)*(ROW('📝 Mesures'!$A$1:$A$201)&lt;&gt;ROW(A192)),0)),"⚠️ Dégradation","→ Stable"))),"— Première mesure"))</f>
        <v/>
      </c>
    </row>
    <row r="193" spans="1:11" x14ac:dyDescent="0.2">
      <c r="A193" s="48"/>
      <c r="B193" s="49" t="str">
        <f>IF(A193="","",INDEX('📋 Indicateurs'!$A$2:$A$23,MATCH(A193,'📋 Indicateurs'!$B$2:$B$23,0)))</f>
        <v/>
      </c>
      <c r="C193" s="49" t="str">
        <f>IF(A193="","",VLOOKUP(A193,'📋 Indicateurs'!$B$2:$P$23,2,0))</f>
        <v/>
      </c>
      <c r="D193" s="50" t="str">
        <f>IF(A193="","",VLOOKUP(A193,'📋 Indicateurs'!$B$2:$P$23,3,0))</f>
        <v/>
      </c>
      <c r="E193" s="50" t="str">
        <f>IF(A193="","",VLOOKUP(A193,'📋 Indicateurs'!$B$2:$P$23,4,0))</f>
        <v/>
      </c>
      <c r="F193" s="49" t="str">
        <f>IF(A193="","",VLOOKUP(A193,'📋 Indicateurs'!$B$2:$P$23,5,0))</f>
        <v/>
      </c>
      <c r="G193" s="49" t="str">
        <f>IF(A193="","",VLOOKUP(A193,'📋 Indicateurs'!$B$2:$P$23,6,0))</f>
        <v/>
      </c>
      <c r="H193" s="52"/>
      <c r="I193" s="51"/>
      <c r="J193" s="49" t="str">
        <f>IF(OR(A193="",H193="",I193=""),"",IF(VLOOKUP(A193,'📋 Indicateurs'!$B$2:$P$23,15,0)="bas_bon",IF(I193&lt;=VLOOKUP(A193,'📋 Indicateurs'!$B$2:$P$23,13,0),"✅ Satisfaisant",IF(I193&gt;=VLOOKUP(A193,'📋 Indicateurs'!$B$2:$P$23,14,0),"🔴 Alerte","⚠️ Vigilance")),IF(I193&gt;=VLOOKUP(A193,'📋 Indicateurs'!$B$2:$P$23,13,0),"✅ Satisfaisant",IF(I193&lt;VLOOKUP(A193,'📋 Indicateurs'!$B$2:$P$23,14,0),"🔴 Alerte","⚠️ Vigilance"))))</f>
        <v/>
      </c>
      <c r="K193" s="49" t="str" cm="1">
        <f t="array" ref="K193">IF(OR(A193="",I193=""),"",IFERROR(IF(VLOOKUP(A193,'📋 Indicateurs'!$B$2:$P$23,15,0)="bas_bon",IF(I193&lt;INDEX('📝 Mesures'!$I$1:$I$201,MATCH(1,('📝 Mesures'!$A$1:$A$201=A193)*('📝 Mesures'!$H$1:$H$201&lt;H193)*(ROW('📝 Mesures'!$A$1:$A$201)&lt;&gt;ROW(A193)),0)),"✅ Amélioration",IF(I193&gt;INDEX('📝 Mesures'!$I$1:$I$201,MATCH(1,('📝 Mesures'!$A$1:$A$201=A193)*('📝 Mesures'!$H$1:$H$201&lt;H193)*(ROW('📝 Mesures'!$A$1:$A$201)&lt;&gt;ROW(A193)),0)),"⚠️ Dégradation","→ Stable")),IF(I193&gt;INDEX('📝 Mesures'!$I$1:$I$201,MATCH(1,('📝 Mesures'!$A$1:$A$201=A193)*('📝 Mesures'!$H$1:$H$201&lt;H193)*(ROW('📝 Mesures'!$A$1:$A$201)&lt;&gt;ROW(A193)),0)),"✅ Amélioration",IF(I193&lt;INDEX('📝 Mesures'!$I$1:$I$201,MATCH(1,('📝 Mesures'!$A$1:$A$201=A193)*('📝 Mesures'!$H$1:$H$201&lt;H193)*(ROW('📝 Mesures'!$A$1:$A$201)&lt;&gt;ROW(A193)),0)),"⚠️ Dégradation","→ Stable"))),"— Première mesure"))</f>
        <v/>
      </c>
    </row>
    <row r="194" spans="1:11" x14ac:dyDescent="0.2">
      <c r="A194" s="48"/>
      <c r="B194" s="49" t="str">
        <f>IF(A194="","",INDEX('📋 Indicateurs'!$A$2:$A$23,MATCH(A194,'📋 Indicateurs'!$B$2:$B$23,0)))</f>
        <v/>
      </c>
      <c r="C194" s="49" t="str">
        <f>IF(A194="","",VLOOKUP(A194,'📋 Indicateurs'!$B$2:$P$23,2,0))</f>
        <v/>
      </c>
      <c r="D194" s="50" t="str">
        <f>IF(A194="","",VLOOKUP(A194,'📋 Indicateurs'!$B$2:$P$23,3,0))</f>
        <v/>
      </c>
      <c r="E194" s="50" t="str">
        <f>IF(A194="","",VLOOKUP(A194,'📋 Indicateurs'!$B$2:$P$23,4,0))</f>
        <v/>
      </c>
      <c r="F194" s="49" t="str">
        <f>IF(A194="","",VLOOKUP(A194,'📋 Indicateurs'!$B$2:$P$23,5,0))</f>
        <v/>
      </c>
      <c r="G194" s="49" t="str">
        <f>IF(A194="","",VLOOKUP(A194,'📋 Indicateurs'!$B$2:$P$23,6,0))</f>
        <v/>
      </c>
      <c r="H194" s="52"/>
      <c r="I194" s="51"/>
      <c r="J194" s="49" t="str">
        <f>IF(OR(A194="",H194="",I194=""),"",IF(VLOOKUP(A194,'📋 Indicateurs'!$B$2:$P$23,15,0)="bas_bon",IF(I194&lt;=VLOOKUP(A194,'📋 Indicateurs'!$B$2:$P$23,13,0),"✅ Satisfaisant",IF(I194&gt;=VLOOKUP(A194,'📋 Indicateurs'!$B$2:$P$23,14,0),"🔴 Alerte","⚠️ Vigilance")),IF(I194&gt;=VLOOKUP(A194,'📋 Indicateurs'!$B$2:$P$23,13,0),"✅ Satisfaisant",IF(I194&lt;VLOOKUP(A194,'📋 Indicateurs'!$B$2:$P$23,14,0),"🔴 Alerte","⚠️ Vigilance"))))</f>
        <v/>
      </c>
      <c r="K194" s="49" t="str" cm="1">
        <f t="array" ref="K194">IF(OR(A194="",I194=""),"",IFERROR(IF(VLOOKUP(A194,'📋 Indicateurs'!$B$2:$P$23,15,0)="bas_bon",IF(I194&lt;INDEX('📝 Mesures'!$I$1:$I$201,MATCH(1,('📝 Mesures'!$A$1:$A$201=A194)*('📝 Mesures'!$H$1:$H$201&lt;H194)*(ROW('📝 Mesures'!$A$1:$A$201)&lt;&gt;ROW(A194)),0)),"✅ Amélioration",IF(I194&gt;INDEX('📝 Mesures'!$I$1:$I$201,MATCH(1,('📝 Mesures'!$A$1:$A$201=A194)*('📝 Mesures'!$H$1:$H$201&lt;H194)*(ROW('📝 Mesures'!$A$1:$A$201)&lt;&gt;ROW(A194)),0)),"⚠️ Dégradation","→ Stable")),IF(I194&gt;INDEX('📝 Mesures'!$I$1:$I$201,MATCH(1,('📝 Mesures'!$A$1:$A$201=A194)*('📝 Mesures'!$H$1:$H$201&lt;H194)*(ROW('📝 Mesures'!$A$1:$A$201)&lt;&gt;ROW(A194)),0)),"✅ Amélioration",IF(I194&lt;INDEX('📝 Mesures'!$I$1:$I$201,MATCH(1,('📝 Mesures'!$A$1:$A$201=A194)*('📝 Mesures'!$H$1:$H$201&lt;H194)*(ROW('📝 Mesures'!$A$1:$A$201)&lt;&gt;ROW(A194)),0)),"⚠️ Dégradation","→ Stable"))),"— Première mesure"))</f>
        <v/>
      </c>
    </row>
    <row r="195" spans="1:11" x14ac:dyDescent="0.2">
      <c r="A195" s="48"/>
      <c r="B195" s="49" t="str">
        <f>IF(A195="","",INDEX('📋 Indicateurs'!$A$2:$A$23,MATCH(A195,'📋 Indicateurs'!$B$2:$B$23,0)))</f>
        <v/>
      </c>
      <c r="C195" s="49" t="str">
        <f>IF(A195="","",VLOOKUP(A195,'📋 Indicateurs'!$B$2:$P$23,2,0))</f>
        <v/>
      </c>
      <c r="D195" s="50" t="str">
        <f>IF(A195="","",VLOOKUP(A195,'📋 Indicateurs'!$B$2:$P$23,3,0))</f>
        <v/>
      </c>
      <c r="E195" s="50" t="str">
        <f>IF(A195="","",VLOOKUP(A195,'📋 Indicateurs'!$B$2:$P$23,4,0))</f>
        <v/>
      </c>
      <c r="F195" s="49" t="str">
        <f>IF(A195="","",VLOOKUP(A195,'📋 Indicateurs'!$B$2:$P$23,5,0))</f>
        <v/>
      </c>
      <c r="G195" s="49" t="str">
        <f>IF(A195="","",VLOOKUP(A195,'📋 Indicateurs'!$B$2:$P$23,6,0))</f>
        <v/>
      </c>
      <c r="H195" s="52"/>
      <c r="I195" s="51"/>
      <c r="J195" s="49" t="str">
        <f>IF(OR(A195="",H195="",I195=""),"",IF(VLOOKUP(A195,'📋 Indicateurs'!$B$2:$P$23,15,0)="bas_bon",IF(I195&lt;=VLOOKUP(A195,'📋 Indicateurs'!$B$2:$P$23,13,0),"✅ Satisfaisant",IF(I195&gt;=VLOOKUP(A195,'📋 Indicateurs'!$B$2:$P$23,14,0),"🔴 Alerte","⚠️ Vigilance")),IF(I195&gt;=VLOOKUP(A195,'📋 Indicateurs'!$B$2:$P$23,13,0),"✅ Satisfaisant",IF(I195&lt;VLOOKUP(A195,'📋 Indicateurs'!$B$2:$P$23,14,0),"🔴 Alerte","⚠️ Vigilance"))))</f>
        <v/>
      </c>
      <c r="K195" s="49" t="str" cm="1">
        <f t="array" ref="K195">IF(OR(A195="",I195=""),"",IFERROR(IF(VLOOKUP(A195,'📋 Indicateurs'!$B$2:$P$23,15,0)="bas_bon",IF(I195&lt;INDEX('📝 Mesures'!$I$1:$I$201,MATCH(1,('📝 Mesures'!$A$1:$A$201=A195)*('📝 Mesures'!$H$1:$H$201&lt;H195)*(ROW('📝 Mesures'!$A$1:$A$201)&lt;&gt;ROW(A195)),0)),"✅ Amélioration",IF(I195&gt;INDEX('📝 Mesures'!$I$1:$I$201,MATCH(1,('📝 Mesures'!$A$1:$A$201=A195)*('📝 Mesures'!$H$1:$H$201&lt;H195)*(ROW('📝 Mesures'!$A$1:$A$201)&lt;&gt;ROW(A195)),0)),"⚠️ Dégradation","→ Stable")),IF(I195&gt;INDEX('📝 Mesures'!$I$1:$I$201,MATCH(1,('📝 Mesures'!$A$1:$A$201=A195)*('📝 Mesures'!$H$1:$H$201&lt;H195)*(ROW('📝 Mesures'!$A$1:$A$201)&lt;&gt;ROW(A195)),0)),"✅ Amélioration",IF(I195&lt;INDEX('📝 Mesures'!$I$1:$I$201,MATCH(1,('📝 Mesures'!$A$1:$A$201=A195)*('📝 Mesures'!$H$1:$H$201&lt;H195)*(ROW('📝 Mesures'!$A$1:$A$201)&lt;&gt;ROW(A195)),0)),"⚠️ Dégradation","→ Stable"))),"— Première mesure"))</f>
        <v/>
      </c>
    </row>
    <row r="196" spans="1:11" x14ac:dyDescent="0.2">
      <c r="A196" s="48"/>
      <c r="B196" s="49" t="str">
        <f>IF(A196="","",INDEX('📋 Indicateurs'!$A$2:$A$23,MATCH(A196,'📋 Indicateurs'!$B$2:$B$23,0)))</f>
        <v/>
      </c>
      <c r="C196" s="49" t="str">
        <f>IF(A196="","",VLOOKUP(A196,'📋 Indicateurs'!$B$2:$P$23,2,0))</f>
        <v/>
      </c>
      <c r="D196" s="50" t="str">
        <f>IF(A196="","",VLOOKUP(A196,'📋 Indicateurs'!$B$2:$P$23,3,0))</f>
        <v/>
      </c>
      <c r="E196" s="50" t="str">
        <f>IF(A196="","",VLOOKUP(A196,'📋 Indicateurs'!$B$2:$P$23,4,0))</f>
        <v/>
      </c>
      <c r="F196" s="49" t="str">
        <f>IF(A196="","",VLOOKUP(A196,'📋 Indicateurs'!$B$2:$P$23,5,0))</f>
        <v/>
      </c>
      <c r="G196" s="49" t="str">
        <f>IF(A196="","",VLOOKUP(A196,'📋 Indicateurs'!$B$2:$P$23,6,0))</f>
        <v/>
      </c>
      <c r="H196" s="52"/>
      <c r="I196" s="51"/>
      <c r="J196" s="49" t="str">
        <f>IF(OR(A196="",H196="",I196=""),"",IF(VLOOKUP(A196,'📋 Indicateurs'!$B$2:$P$23,15,0)="bas_bon",IF(I196&lt;=VLOOKUP(A196,'📋 Indicateurs'!$B$2:$P$23,13,0),"✅ Satisfaisant",IF(I196&gt;=VLOOKUP(A196,'📋 Indicateurs'!$B$2:$P$23,14,0),"🔴 Alerte","⚠️ Vigilance")),IF(I196&gt;=VLOOKUP(A196,'📋 Indicateurs'!$B$2:$P$23,13,0),"✅ Satisfaisant",IF(I196&lt;VLOOKUP(A196,'📋 Indicateurs'!$B$2:$P$23,14,0),"🔴 Alerte","⚠️ Vigilance"))))</f>
        <v/>
      </c>
      <c r="K196" s="49" t="str" cm="1">
        <f t="array" ref="K196">IF(OR(A196="",I196=""),"",IFERROR(IF(VLOOKUP(A196,'📋 Indicateurs'!$B$2:$P$23,15,0)="bas_bon",IF(I196&lt;INDEX('📝 Mesures'!$I$1:$I$201,MATCH(1,('📝 Mesures'!$A$1:$A$201=A196)*('📝 Mesures'!$H$1:$H$201&lt;H196)*(ROW('📝 Mesures'!$A$1:$A$201)&lt;&gt;ROW(A196)),0)),"✅ Amélioration",IF(I196&gt;INDEX('📝 Mesures'!$I$1:$I$201,MATCH(1,('📝 Mesures'!$A$1:$A$201=A196)*('📝 Mesures'!$H$1:$H$201&lt;H196)*(ROW('📝 Mesures'!$A$1:$A$201)&lt;&gt;ROW(A196)),0)),"⚠️ Dégradation","→ Stable")),IF(I196&gt;INDEX('📝 Mesures'!$I$1:$I$201,MATCH(1,('📝 Mesures'!$A$1:$A$201=A196)*('📝 Mesures'!$H$1:$H$201&lt;H196)*(ROW('📝 Mesures'!$A$1:$A$201)&lt;&gt;ROW(A196)),0)),"✅ Amélioration",IF(I196&lt;INDEX('📝 Mesures'!$I$1:$I$201,MATCH(1,('📝 Mesures'!$A$1:$A$201=A196)*('📝 Mesures'!$H$1:$H$201&lt;H196)*(ROW('📝 Mesures'!$A$1:$A$201)&lt;&gt;ROW(A196)),0)),"⚠️ Dégradation","→ Stable"))),"— Première mesure"))</f>
        <v/>
      </c>
    </row>
    <row r="197" spans="1:11" x14ac:dyDescent="0.2">
      <c r="A197" s="48"/>
      <c r="B197" s="49" t="str">
        <f>IF(A197="","",INDEX('📋 Indicateurs'!$A$2:$A$23,MATCH(A197,'📋 Indicateurs'!$B$2:$B$23,0)))</f>
        <v/>
      </c>
      <c r="C197" s="49" t="str">
        <f>IF(A197="","",VLOOKUP(A197,'📋 Indicateurs'!$B$2:$P$23,2,0))</f>
        <v/>
      </c>
      <c r="D197" s="50" t="str">
        <f>IF(A197="","",VLOOKUP(A197,'📋 Indicateurs'!$B$2:$P$23,3,0))</f>
        <v/>
      </c>
      <c r="E197" s="50" t="str">
        <f>IF(A197="","",VLOOKUP(A197,'📋 Indicateurs'!$B$2:$P$23,4,0))</f>
        <v/>
      </c>
      <c r="F197" s="49" t="str">
        <f>IF(A197="","",VLOOKUP(A197,'📋 Indicateurs'!$B$2:$P$23,5,0))</f>
        <v/>
      </c>
      <c r="G197" s="49" t="str">
        <f>IF(A197="","",VLOOKUP(A197,'📋 Indicateurs'!$B$2:$P$23,6,0))</f>
        <v/>
      </c>
      <c r="H197" s="52"/>
      <c r="I197" s="51"/>
      <c r="J197" s="49" t="str">
        <f>IF(OR(A197="",H197="",I197=""),"",IF(VLOOKUP(A197,'📋 Indicateurs'!$B$2:$P$23,15,0)="bas_bon",IF(I197&lt;=VLOOKUP(A197,'📋 Indicateurs'!$B$2:$P$23,13,0),"✅ Satisfaisant",IF(I197&gt;=VLOOKUP(A197,'📋 Indicateurs'!$B$2:$P$23,14,0),"🔴 Alerte","⚠️ Vigilance")),IF(I197&gt;=VLOOKUP(A197,'📋 Indicateurs'!$B$2:$P$23,13,0),"✅ Satisfaisant",IF(I197&lt;VLOOKUP(A197,'📋 Indicateurs'!$B$2:$P$23,14,0),"🔴 Alerte","⚠️ Vigilance"))))</f>
        <v/>
      </c>
      <c r="K197" s="49" t="str" cm="1">
        <f t="array" ref="K197">IF(OR(A197="",I197=""),"",IFERROR(IF(VLOOKUP(A197,'📋 Indicateurs'!$B$2:$P$23,15,0)="bas_bon",IF(I197&lt;INDEX('📝 Mesures'!$I$1:$I$201,MATCH(1,('📝 Mesures'!$A$1:$A$201=A197)*('📝 Mesures'!$H$1:$H$201&lt;H197)*(ROW('📝 Mesures'!$A$1:$A$201)&lt;&gt;ROW(A197)),0)),"✅ Amélioration",IF(I197&gt;INDEX('📝 Mesures'!$I$1:$I$201,MATCH(1,('📝 Mesures'!$A$1:$A$201=A197)*('📝 Mesures'!$H$1:$H$201&lt;H197)*(ROW('📝 Mesures'!$A$1:$A$201)&lt;&gt;ROW(A197)),0)),"⚠️ Dégradation","→ Stable")),IF(I197&gt;INDEX('📝 Mesures'!$I$1:$I$201,MATCH(1,('📝 Mesures'!$A$1:$A$201=A197)*('📝 Mesures'!$H$1:$H$201&lt;H197)*(ROW('📝 Mesures'!$A$1:$A$201)&lt;&gt;ROW(A197)),0)),"✅ Amélioration",IF(I197&lt;INDEX('📝 Mesures'!$I$1:$I$201,MATCH(1,('📝 Mesures'!$A$1:$A$201=A197)*('📝 Mesures'!$H$1:$H$201&lt;H197)*(ROW('📝 Mesures'!$A$1:$A$201)&lt;&gt;ROW(A197)),0)),"⚠️ Dégradation","→ Stable"))),"— Première mesure"))</f>
        <v/>
      </c>
    </row>
    <row r="198" spans="1:11" x14ac:dyDescent="0.2">
      <c r="A198" s="48"/>
      <c r="B198" s="49" t="str">
        <f>IF(A198="","",INDEX('📋 Indicateurs'!$A$2:$A$23,MATCH(A198,'📋 Indicateurs'!$B$2:$B$23,0)))</f>
        <v/>
      </c>
      <c r="C198" s="49" t="str">
        <f>IF(A198="","",VLOOKUP(A198,'📋 Indicateurs'!$B$2:$P$23,2,0))</f>
        <v/>
      </c>
      <c r="D198" s="50" t="str">
        <f>IF(A198="","",VLOOKUP(A198,'📋 Indicateurs'!$B$2:$P$23,3,0))</f>
        <v/>
      </c>
      <c r="E198" s="50" t="str">
        <f>IF(A198="","",VLOOKUP(A198,'📋 Indicateurs'!$B$2:$P$23,4,0))</f>
        <v/>
      </c>
      <c r="F198" s="49" t="str">
        <f>IF(A198="","",VLOOKUP(A198,'📋 Indicateurs'!$B$2:$P$23,5,0))</f>
        <v/>
      </c>
      <c r="G198" s="49" t="str">
        <f>IF(A198="","",VLOOKUP(A198,'📋 Indicateurs'!$B$2:$P$23,6,0))</f>
        <v/>
      </c>
      <c r="H198" s="52"/>
      <c r="I198" s="51"/>
      <c r="J198" s="49" t="str">
        <f>IF(OR(A198="",H198="",I198=""),"",IF(VLOOKUP(A198,'📋 Indicateurs'!$B$2:$P$23,15,0)="bas_bon",IF(I198&lt;=VLOOKUP(A198,'📋 Indicateurs'!$B$2:$P$23,13,0),"✅ Satisfaisant",IF(I198&gt;=VLOOKUP(A198,'📋 Indicateurs'!$B$2:$P$23,14,0),"🔴 Alerte","⚠️ Vigilance")),IF(I198&gt;=VLOOKUP(A198,'📋 Indicateurs'!$B$2:$P$23,13,0),"✅ Satisfaisant",IF(I198&lt;VLOOKUP(A198,'📋 Indicateurs'!$B$2:$P$23,14,0),"🔴 Alerte","⚠️ Vigilance"))))</f>
        <v/>
      </c>
      <c r="K198" s="49" t="str" cm="1">
        <f t="array" ref="K198">IF(OR(A198="",I198=""),"",IFERROR(IF(VLOOKUP(A198,'📋 Indicateurs'!$B$2:$P$23,15,0)="bas_bon",IF(I198&lt;INDEX('📝 Mesures'!$I$1:$I$201,MATCH(1,('📝 Mesures'!$A$1:$A$201=A198)*('📝 Mesures'!$H$1:$H$201&lt;H198)*(ROW('📝 Mesures'!$A$1:$A$201)&lt;&gt;ROW(A198)),0)),"✅ Amélioration",IF(I198&gt;INDEX('📝 Mesures'!$I$1:$I$201,MATCH(1,('📝 Mesures'!$A$1:$A$201=A198)*('📝 Mesures'!$H$1:$H$201&lt;H198)*(ROW('📝 Mesures'!$A$1:$A$201)&lt;&gt;ROW(A198)),0)),"⚠️ Dégradation","→ Stable")),IF(I198&gt;INDEX('📝 Mesures'!$I$1:$I$201,MATCH(1,('📝 Mesures'!$A$1:$A$201=A198)*('📝 Mesures'!$H$1:$H$201&lt;H198)*(ROW('📝 Mesures'!$A$1:$A$201)&lt;&gt;ROW(A198)),0)),"✅ Amélioration",IF(I198&lt;INDEX('📝 Mesures'!$I$1:$I$201,MATCH(1,('📝 Mesures'!$A$1:$A$201=A198)*('📝 Mesures'!$H$1:$H$201&lt;H198)*(ROW('📝 Mesures'!$A$1:$A$201)&lt;&gt;ROW(A198)),0)),"⚠️ Dégradation","→ Stable"))),"— Première mesure"))</f>
        <v/>
      </c>
    </row>
    <row r="199" spans="1:11" x14ac:dyDescent="0.2">
      <c r="A199" s="48"/>
      <c r="B199" s="49" t="str">
        <f>IF(A199="","",INDEX('📋 Indicateurs'!$A$2:$A$23,MATCH(A199,'📋 Indicateurs'!$B$2:$B$23,0)))</f>
        <v/>
      </c>
      <c r="C199" s="49" t="str">
        <f>IF(A199="","",VLOOKUP(A199,'📋 Indicateurs'!$B$2:$P$23,2,0))</f>
        <v/>
      </c>
      <c r="D199" s="50" t="str">
        <f>IF(A199="","",VLOOKUP(A199,'📋 Indicateurs'!$B$2:$P$23,3,0))</f>
        <v/>
      </c>
      <c r="E199" s="50" t="str">
        <f>IF(A199="","",VLOOKUP(A199,'📋 Indicateurs'!$B$2:$P$23,4,0))</f>
        <v/>
      </c>
      <c r="F199" s="49" t="str">
        <f>IF(A199="","",VLOOKUP(A199,'📋 Indicateurs'!$B$2:$P$23,5,0))</f>
        <v/>
      </c>
      <c r="G199" s="49" t="str">
        <f>IF(A199="","",VLOOKUP(A199,'📋 Indicateurs'!$B$2:$P$23,6,0))</f>
        <v/>
      </c>
      <c r="H199" s="52"/>
      <c r="I199" s="51"/>
      <c r="J199" s="49" t="str">
        <f>IF(OR(A199="",H199="",I199=""),"",IF(VLOOKUP(A199,'📋 Indicateurs'!$B$2:$P$23,15,0)="bas_bon",IF(I199&lt;=VLOOKUP(A199,'📋 Indicateurs'!$B$2:$P$23,13,0),"✅ Satisfaisant",IF(I199&gt;=VLOOKUP(A199,'📋 Indicateurs'!$B$2:$P$23,14,0),"🔴 Alerte","⚠️ Vigilance")),IF(I199&gt;=VLOOKUP(A199,'📋 Indicateurs'!$B$2:$P$23,13,0),"✅ Satisfaisant",IF(I199&lt;VLOOKUP(A199,'📋 Indicateurs'!$B$2:$P$23,14,0),"🔴 Alerte","⚠️ Vigilance"))))</f>
        <v/>
      </c>
      <c r="K199" s="49" t="str" cm="1">
        <f t="array" ref="K199">IF(OR(A199="",I199=""),"",IFERROR(IF(VLOOKUP(A199,'📋 Indicateurs'!$B$2:$P$23,15,0)="bas_bon",IF(I199&lt;INDEX('📝 Mesures'!$I$1:$I$201,MATCH(1,('📝 Mesures'!$A$1:$A$201=A199)*('📝 Mesures'!$H$1:$H$201&lt;H199)*(ROW('📝 Mesures'!$A$1:$A$201)&lt;&gt;ROW(A199)),0)),"✅ Amélioration",IF(I199&gt;INDEX('📝 Mesures'!$I$1:$I$201,MATCH(1,('📝 Mesures'!$A$1:$A$201=A199)*('📝 Mesures'!$H$1:$H$201&lt;H199)*(ROW('📝 Mesures'!$A$1:$A$201)&lt;&gt;ROW(A199)),0)),"⚠️ Dégradation","→ Stable")),IF(I199&gt;INDEX('📝 Mesures'!$I$1:$I$201,MATCH(1,('📝 Mesures'!$A$1:$A$201=A199)*('📝 Mesures'!$H$1:$H$201&lt;H199)*(ROW('📝 Mesures'!$A$1:$A$201)&lt;&gt;ROW(A199)),0)),"✅ Amélioration",IF(I199&lt;INDEX('📝 Mesures'!$I$1:$I$201,MATCH(1,('📝 Mesures'!$A$1:$A$201=A199)*('📝 Mesures'!$H$1:$H$201&lt;H199)*(ROW('📝 Mesures'!$A$1:$A$201)&lt;&gt;ROW(A199)),0)),"⚠️ Dégradation","→ Stable"))),"— Première mesure"))</f>
        <v/>
      </c>
    </row>
    <row r="200" spans="1:11" x14ac:dyDescent="0.2">
      <c r="A200" s="48"/>
      <c r="B200" s="49" t="str">
        <f>IF(A200="","",INDEX('📋 Indicateurs'!$A$2:$A$23,MATCH(A200,'📋 Indicateurs'!$B$2:$B$23,0)))</f>
        <v/>
      </c>
      <c r="C200" s="49" t="str">
        <f>IF(A200="","",VLOOKUP(A200,'📋 Indicateurs'!$B$2:$P$23,2,0))</f>
        <v/>
      </c>
      <c r="D200" s="50" t="str">
        <f>IF(A200="","",VLOOKUP(A200,'📋 Indicateurs'!$B$2:$P$23,3,0))</f>
        <v/>
      </c>
      <c r="E200" s="50" t="str">
        <f>IF(A200="","",VLOOKUP(A200,'📋 Indicateurs'!$B$2:$P$23,4,0))</f>
        <v/>
      </c>
      <c r="F200" s="49" t="str">
        <f>IF(A200="","",VLOOKUP(A200,'📋 Indicateurs'!$B$2:$P$23,5,0))</f>
        <v/>
      </c>
      <c r="G200" s="49" t="str">
        <f>IF(A200="","",VLOOKUP(A200,'📋 Indicateurs'!$B$2:$P$23,6,0))</f>
        <v/>
      </c>
      <c r="H200" s="52"/>
      <c r="I200" s="51"/>
      <c r="J200" s="49" t="str">
        <f>IF(OR(A200="",H200="",I200=""),"",IF(VLOOKUP(A200,'📋 Indicateurs'!$B$2:$P$23,15,0)="bas_bon",IF(I200&lt;=VLOOKUP(A200,'📋 Indicateurs'!$B$2:$P$23,13,0),"✅ Satisfaisant",IF(I200&gt;=VLOOKUP(A200,'📋 Indicateurs'!$B$2:$P$23,14,0),"🔴 Alerte","⚠️ Vigilance")),IF(I200&gt;=VLOOKUP(A200,'📋 Indicateurs'!$B$2:$P$23,13,0),"✅ Satisfaisant",IF(I200&lt;VLOOKUP(A200,'📋 Indicateurs'!$B$2:$P$23,14,0),"🔴 Alerte","⚠️ Vigilance"))))</f>
        <v/>
      </c>
      <c r="K200" s="49" t="str" cm="1">
        <f t="array" ref="K200">IF(OR(A200="",I200=""),"",IFERROR(IF(VLOOKUP(A200,'📋 Indicateurs'!$B$2:$P$23,15,0)="bas_bon",IF(I200&lt;INDEX('📝 Mesures'!$I$1:$I$201,MATCH(1,('📝 Mesures'!$A$1:$A$201=A200)*('📝 Mesures'!$H$1:$H$201&lt;H200)*(ROW('📝 Mesures'!$A$1:$A$201)&lt;&gt;ROW(A200)),0)),"✅ Amélioration",IF(I200&gt;INDEX('📝 Mesures'!$I$1:$I$201,MATCH(1,('📝 Mesures'!$A$1:$A$201=A200)*('📝 Mesures'!$H$1:$H$201&lt;H200)*(ROW('📝 Mesures'!$A$1:$A$201)&lt;&gt;ROW(A200)),0)),"⚠️ Dégradation","→ Stable")),IF(I200&gt;INDEX('📝 Mesures'!$I$1:$I$201,MATCH(1,('📝 Mesures'!$A$1:$A$201=A200)*('📝 Mesures'!$H$1:$H$201&lt;H200)*(ROW('📝 Mesures'!$A$1:$A$201)&lt;&gt;ROW(A200)),0)),"✅ Amélioration",IF(I200&lt;INDEX('📝 Mesures'!$I$1:$I$201,MATCH(1,('📝 Mesures'!$A$1:$A$201=A200)*('📝 Mesures'!$H$1:$H$201&lt;H200)*(ROW('📝 Mesures'!$A$1:$A$201)&lt;&gt;ROW(A200)),0)),"⚠️ Dégradation","→ Stable"))),"— Première mesure"))</f>
        <v/>
      </c>
    </row>
    <row r="201" spans="1:11" x14ac:dyDescent="0.2">
      <c r="A201" s="48"/>
      <c r="B201" s="49" t="str">
        <f>IF(A201="","",INDEX('📋 Indicateurs'!$A$2:$A$23,MATCH(A201,'📋 Indicateurs'!$B$2:$B$23,0)))</f>
        <v/>
      </c>
      <c r="C201" s="49" t="str">
        <f>IF(A201="","",VLOOKUP(A201,'📋 Indicateurs'!$B$2:$P$23,2,0))</f>
        <v/>
      </c>
      <c r="D201" s="50" t="str">
        <f>IF(A201="","",VLOOKUP(A201,'📋 Indicateurs'!$B$2:$P$23,3,0))</f>
        <v/>
      </c>
      <c r="E201" s="50" t="str">
        <f>IF(A201="","",VLOOKUP(A201,'📋 Indicateurs'!$B$2:$P$23,4,0))</f>
        <v/>
      </c>
      <c r="F201" s="49" t="str">
        <f>IF(A201="","",VLOOKUP(A201,'📋 Indicateurs'!$B$2:$P$23,5,0))</f>
        <v/>
      </c>
      <c r="G201" s="49" t="str">
        <f>IF(A201="","",VLOOKUP(A201,'📋 Indicateurs'!$B$2:$P$23,6,0))</f>
        <v/>
      </c>
      <c r="H201" s="52"/>
      <c r="I201" s="51"/>
      <c r="J201" s="49" t="str">
        <f>IF(OR(A201="",H201="",I201=""),"",IF(VLOOKUP(A201,'📋 Indicateurs'!$B$2:$P$23,15,0)="bas_bon",IF(I201&lt;=VLOOKUP(A201,'📋 Indicateurs'!$B$2:$P$23,13,0),"✅ Satisfaisant",IF(I201&gt;=VLOOKUP(A201,'📋 Indicateurs'!$B$2:$P$23,14,0),"🔴 Alerte","⚠️ Vigilance")),IF(I201&gt;=VLOOKUP(A201,'📋 Indicateurs'!$B$2:$P$23,13,0),"✅ Satisfaisant",IF(I201&lt;VLOOKUP(A201,'📋 Indicateurs'!$B$2:$P$23,14,0),"🔴 Alerte","⚠️ Vigilance"))))</f>
        <v/>
      </c>
      <c r="K201" s="49" t="str" cm="1">
        <f t="array" ref="K201">IF(OR(A201="",I201=""),"",IFERROR(IF(VLOOKUP(A201,'📋 Indicateurs'!$B$2:$P$23,15,0)="bas_bon",IF(I201&lt;INDEX('📝 Mesures'!$I$1:$I$201,MATCH(1,('📝 Mesures'!$A$1:$A$201=A201)*('📝 Mesures'!$H$1:$H$201&lt;H201)*(ROW('📝 Mesures'!$A$1:$A$201)&lt;&gt;ROW(A201)),0)),"✅ Amélioration",IF(I201&gt;INDEX('📝 Mesures'!$I$1:$I$201,MATCH(1,('📝 Mesures'!$A$1:$A$201=A201)*('📝 Mesures'!$H$1:$H$201&lt;H201)*(ROW('📝 Mesures'!$A$1:$A$201)&lt;&gt;ROW(A201)),0)),"⚠️ Dégradation","→ Stable")),IF(I201&gt;INDEX('📝 Mesures'!$I$1:$I$201,MATCH(1,('📝 Mesures'!$A$1:$A$201=A201)*('📝 Mesures'!$H$1:$H$201&lt;H201)*(ROW('📝 Mesures'!$A$1:$A$201)&lt;&gt;ROW(A201)),0)),"✅ Amélioration",IF(I201&lt;INDEX('📝 Mesures'!$I$1:$I$201,MATCH(1,('📝 Mesures'!$A$1:$A$201=A201)*('📝 Mesures'!$H$1:$H$201&lt;H201)*(ROW('📝 Mesures'!$A$1:$A$201)&lt;&gt;ROW(A201)),0)),"⚠️ Dégradation","→ Stable"))),"— Première mesure"))</f>
        <v/>
      </c>
    </row>
  </sheetData>
  <conditionalFormatting sqref="J2:J201">
    <cfRule type="containsText" dxfId="6" priority="1" operator="containsText" text="Satisfaisant">
      <formula>NOT(ISERROR(SEARCH("Satisfaisant",J2)))</formula>
    </cfRule>
    <cfRule type="containsText" dxfId="5" priority="2" operator="containsText" text="Vigilance">
      <formula>NOT(ISERROR(SEARCH("Vigilance",J2)))</formula>
    </cfRule>
    <cfRule type="containsText" dxfId="4" priority="3" operator="containsText" text="Alerte">
      <formula>NOT(ISERROR(SEARCH("Alerte",J2)))</formula>
    </cfRule>
  </conditionalFormatting>
  <conditionalFormatting sqref="K2:K201">
    <cfRule type="containsText" dxfId="3" priority="4" operator="containsText" text="Amélioration">
      <formula>NOT(ISERROR(SEARCH("Amélioration",K2)))</formula>
    </cfRule>
    <cfRule type="containsText" dxfId="2" priority="5" operator="containsText" text="Dégradation">
      <formula>NOT(ISERROR(SEARCH("Dégradation",K2)))</formula>
    </cfRule>
    <cfRule type="containsText" dxfId="1" priority="6" operator="containsText" text="Stable">
      <formula>NOT(ISERROR(SEARCH("Stable",K2)))</formula>
    </cfRule>
    <cfRule type="containsText" dxfId="0" priority="7" operator="containsText" text="Première mesure">
      <formula>NOT(ISERROR(SEARCH("Première mesure",K2)))</formula>
    </cfRule>
  </conditionalFormatting>
  <dataValidations count="1">
    <dataValidation type="date" allowBlank="1" showInputMessage="1" showErrorMessage="1" errorTitle="Date invalide" error="Veuillez entrer une date valide (jj/mm/aaaa) entre 2020 et 2030." sqref="H2:H201" xr:uid="{97A60967-E781-2649-B627-06DB151836A8}">
      <formula1>43831</formula1>
      <formula2>47848</formula2>
    </dataValidation>
  </dataValidations>
  <pageMargins left="0.7" right="0.7" top="0.75" bottom="0.75" header="0.3" footer="0.3"/>
  <pageSetup paperSize="9" orientation="portrait" horizontalDpi="0" verticalDpi="0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Indicateur non reconnu" error="Veuillez sélectionner un indicateur dans la liste déroulante." promptTitle="Choix de l'indicateur" prompt="Sélectionnez un indicateur dans la liste." xr:uid="{7D35B71D-7995-2541-AD51-A71BA8A3DA8F}">
          <x14:formula1>
            <xm:f>'📋 Indicateurs'!$B$2:$B$23</xm:f>
          </x14:formula1>
          <xm:sqref>A2:A201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6"/>
  <sheetViews>
    <sheetView showGridLines="0" zoomScale="132" zoomScaleNormal="100" workbookViewId="0">
      <selection activeCell="F6" sqref="F6"/>
    </sheetView>
  </sheetViews>
  <sheetFormatPr baseColWidth="10" defaultColWidth="8.6640625" defaultRowHeight="15" customHeight="1" outlineLevelRow="1" x14ac:dyDescent="0.2"/>
  <cols>
    <col min="1" max="1" width="36.6640625" customWidth="1"/>
    <col min="2" max="2" width="16.6640625" customWidth="1"/>
    <col min="3" max="3" width="15" customWidth="1"/>
    <col min="4" max="5" width="20" customWidth="1"/>
    <col min="6" max="6" width="12.5" customWidth="1"/>
    <col min="7" max="18" width="9" customWidth="1"/>
    <col min="19" max="19" width="22" customWidth="1"/>
    <col min="20" max="20" width="20" customWidth="1"/>
  </cols>
  <sheetData>
    <row r="1" spans="1:9" ht="37.5" customHeight="1" x14ac:dyDescent="0.2">
      <c r="A1" s="53" t="s">
        <v>24</v>
      </c>
      <c r="B1" s="54"/>
      <c r="C1" s="54"/>
      <c r="D1" s="54"/>
      <c r="E1" s="54"/>
      <c r="F1" s="54"/>
    </row>
    <row r="2" spans="1:9" ht="19.5" customHeight="1" x14ac:dyDescent="0.2">
      <c r="A2" s="55" t="s">
        <v>210</v>
      </c>
      <c r="B2" s="56"/>
      <c r="C2" s="56"/>
      <c r="D2" s="56"/>
      <c r="E2" s="56"/>
      <c r="F2" s="56"/>
    </row>
    <row r="3" spans="1:9" ht="18" customHeight="1" x14ac:dyDescent="0.2"/>
    <row r="4" spans="1:9" ht="27.75" customHeight="1" x14ac:dyDescent="0.2">
      <c r="A4" s="57" t="s">
        <v>17</v>
      </c>
      <c r="B4" s="57" t="s">
        <v>211</v>
      </c>
      <c r="C4" s="57" t="s">
        <v>212</v>
      </c>
      <c r="D4" s="57" t="s">
        <v>27</v>
      </c>
      <c r="E4" s="57" t="s">
        <v>8</v>
      </c>
      <c r="F4" s="57" t="s">
        <v>213</v>
      </c>
    </row>
    <row r="5" spans="1:9" ht="24" customHeight="1" x14ac:dyDescent="0.2">
      <c r="A5" s="58" t="str">
        <f>'📋 Indicateurs'!B2</f>
        <v>Incidents violents recensés</v>
      </c>
      <c r="B5" s="59" cm="1">
        <f t="array" ref="B5">IFERROR(INDEX('📝 Mesures'!$I$2:$I$201,MATCH(1,('📝 Mesures'!$A$2:$A$201=A5)*('📝 Mesures'!$H$2:$H$201=_xlfn.MAXIFS('📝 Mesures'!$H$2:$H$201,'📝 Mesures'!$A$2:$A$201,A5)),0)),"—")</f>
        <v>2</v>
      </c>
      <c r="C5" s="60">
        <f>IFERROR(IF(_xlfn.MAXIFS('📝 Mesures'!$H$2:$H$201,'📝 Mesures'!$A$2:$A$201,A5)=0,"—",_xlfn.MAXIFS('📝 Mesures'!$H$2:$H$201,'📝 Mesures'!$A$2:$A$201,A5)),"—")</f>
        <v>46093</v>
      </c>
      <c r="D5" s="61" t="str" cm="1">
        <f t="array" ref="D5">IFERROR(INDEX('📝 Mesures'!$J$2:$J$201,MATCH(1,('📝 Mesures'!$A$2:$A$201=A5)*('📝 Mesures'!$H$2:$H$201=_xlfn.MAXIFS('📝 Mesures'!$H$2:$H$201,'📝 Mesures'!$A$2:$A$201,A5)),0)),"—")</f>
        <v>⚠️ Vigilance</v>
      </c>
      <c r="E5" s="61" t="str" cm="1">
        <f t="array" ref="E5">IFERROR(INDEX('📝 Mesures'!$K$2:$K$201,MATCH(1,('📝 Mesures'!$A$2:$A$201=A5)*('📝 Mesures'!$H$2:$H$201=_xlfn.MAXIFS('📝 Mesures'!$H$2:$H$201,'📝 Mesures'!$A$2:$A$201,A5)),0)),"—")</f>
        <v>✅ Amélioration</v>
      </c>
      <c r="F5" s="62">
        <f>COUNTIF('📝 Mesures'!$A$2:$A$201,A5)</f>
        <v>2</v>
      </c>
    </row>
    <row r="6" spans="1:9" ht="24" customHeight="1" x14ac:dyDescent="0.2">
      <c r="A6" s="63" t="str">
        <f>'📋 Indicateurs'!B3</f>
        <v>Taux d'absentéisme</v>
      </c>
      <c r="B6" s="64" cm="1">
        <f t="array" ref="B6">IFERROR(INDEX('📝 Mesures'!$I$2:$I$201,MATCH(1,('📝 Mesures'!$A$2:$A$201=A6)*('📝 Mesures'!$H$2:$H$201=_xlfn.MAXIFS('📝 Mesures'!$H$2:$H$201,'📝 Mesures'!$A$2:$A$201,A6)),0)),"—")</f>
        <v>10</v>
      </c>
      <c r="C6" s="65">
        <f>IFERROR(IF(_xlfn.MAXIFS('📝 Mesures'!$H$2:$H$201,'📝 Mesures'!$A$2:$A$201,A6)=0,"—",_xlfn.MAXIFS('📝 Mesures'!$H$2:$H$201,'📝 Mesures'!$A$2:$A$201,A6)),"—")</f>
        <v>46093</v>
      </c>
      <c r="D6" s="66" t="str" cm="1">
        <f t="array" ref="D6">IFERROR(INDEX('📝 Mesures'!$J$2:$J$201,MATCH(1,('📝 Mesures'!$A$2:$A$201=A6)*('📝 Mesures'!$H$2:$H$201=_xlfn.MAXIFS('📝 Mesures'!$H$2:$H$201,'📝 Mesures'!$A$2:$A$201,A6)),0)),"—")</f>
        <v>🔴 Alerte</v>
      </c>
      <c r="E6" s="66" t="str" cm="1">
        <f t="array" ref="E6">IFERROR(INDEX('📝 Mesures'!$K$2:$K$201,MATCH(1,('📝 Mesures'!$A$2:$A$201=A6)*('📝 Mesures'!$H$2:$H$201=_xlfn.MAXIFS('📝 Mesures'!$H$2:$H$201,'📝 Mesures'!$A$2:$A$201,A6)),0)),"—")</f>
        <v>✅ Amélioration</v>
      </c>
      <c r="F6" s="67">
        <f>COUNTIF('📝 Mesures'!$A$2:$A$201,A6)</f>
        <v>2</v>
      </c>
    </row>
    <row r="7" spans="1:9" ht="24" customHeight="1" x14ac:dyDescent="0.2">
      <c r="A7" s="58" t="str">
        <f>'📋 Indicateurs'!B4</f>
        <v>Sanctions disciplinaires</v>
      </c>
      <c r="B7" s="59" t="str" cm="1">
        <f t="array" ref="B7">IFERROR(INDEX('📝 Mesures'!$I$2:$I$201,MATCH(1,('📝 Mesures'!$A$2:$A$201=A7)*('📝 Mesures'!$H$2:$H$201=_xlfn.MAXIFS('📝 Mesures'!$H$2:$H$201,'📝 Mesures'!$A$2:$A$201,A7)),0)),"—")</f>
        <v>—</v>
      </c>
      <c r="C7" s="60" t="str">
        <f>IFERROR(IF(_xlfn.MAXIFS('📝 Mesures'!$H$2:$H$201,'📝 Mesures'!$A$2:$A$201,A7)=0,"—",_xlfn.MAXIFS('📝 Mesures'!$H$2:$H$201,'📝 Mesures'!$A$2:$A$201,A7)),"—")</f>
        <v>—</v>
      </c>
      <c r="D7" s="61" t="str" cm="1">
        <f t="array" ref="D7">IFERROR(INDEX('📝 Mesures'!$J$2:$J$201,MATCH(1,('📝 Mesures'!$A$2:$A$201=A7)*('📝 Mesures'!$H$2:$H$201=_xlfn.MAXIFS('📝 Mesures'!$H$2:$H$201,'📝 Mesures'!$A$2:$A$201,A7)),0)),"—")</f>
        <v>—</v>
      </c>
      <c r="E7" s="61" t="str" cm="1">
        <f t="array" ref="E7">IFERROR(INDEX('📝 Mesures'!$K$2:$K$201,MATCH(1,('📝 Mesures'!$A$2:$A$201=A7)*('📝 Mesures'!$H$2:$H$201=_xlfn.MAXIFS('📝 Mesures'!$H$2:$H$201,'📝 Mesures'!$A$2:$A$201,A7)),0)),"—")</f>
        <v>—</v>
      </c>
      <c r="F7" s="62">
        <f>COUNTIF('📝 Mesures'!$A$2:$A$201,A7)</f>
        <v>0</v>
      </c>
    </row>
    <row r="8" spans="1:9" ht="21.75" customHeight="1" x14ac:dyDescent="0.2">
      <c r="A8" s="63" t="str">
        <f>'📋 Indicateurs'!B5</f>
        <v>Signalements de harcèlement</v>
      </c>
      <c r="B8" s="64" t="str" cm="1">
        <f t="array" ref="B8">IFERROR(INDEX('📝 Mesures'!$I$2:$I$201,MATCH(1,('📝 Mesures'!$A$2:$A$201=A8)*('📝 Mesures'!$H$2:$H$201=_xlfn.MAXIFS('📝 Mesures'!$H$2:$H$201,'📝 Mesures'!$A$2:$A$201,A8)),0)),"—")</f>
        <v>—</v>
      </c>
      <c r="C8" s="65" t="str">
        <f>IFERROR(IF(_xlfn.MAXIFS('📝 Mesures'!$H$2:$H$201,'📝 Mesures'!$A$2:$A$201,A8)=0,"—",_xlfn.MAXIFS('📝 Mesures'!$H$2:$H$201,'📝 Mesures'!$A$2:$A$201,A8)),"—")</f>
        <v>—</v>
      </c>
      <c r="D8" s="66" t="str" cm="1">
        <f t="array" ref="D8">IFERROR(INDEX('📝 Mesures'!$J$2:$J$201,MATCH(1,('📝 Mesures'!$A$2:$A$201=A8)*('📝 Mesures'!$H$2:$H$201=_xlfn.MAXIFS('📝 Mesures'!$H$2:$H$201,'📝 Mesures'!$A$2:$A$201,A8)),0)),"—")</f>
        <v>—</v>
      </c>
      <c r="E8" s="66" t="str" cm="1">
        <f t="array" ref="E8">IFERROR(INDEX('📝 Mesures'!$K$2:$K$201,MATCH(1,('📝 Mesures'!$A$2:$A$201=A8)*('📝 Mesures'!$H$2:$H$201=_xlfn.MAXIFS('📝 Mesures'!$H$2:$H$201,'📝 Mesures'!$A$2:$A$201,A8)),0)),"—")</f>
        <v>—</v>
      </c>
      <c r="F8" s="67">
        <f>COUNTIF('📝 Mesures'!$A$2:$A$201,A8)</f>
        <v>0</v>
      </c>
    </row>
    <row r="10" spans="1:9" ht="15" customHeight="1" outlineLevel="1" x14ac:dyDescent="0.2">
      <c r="A10" s="118" t="s">
        <v>262</v>
      </c>
      <c r="B10" s="117"/>
      <c r="C10" s="117"/>
      <c r="D10" s="117"/>
      <c r="E10" s="117"/>
      <c r="F10" s="117"/>
      <c r="G10" s="117"/>
      <c r="H10" s="117"/>
      <c r="I10" s="117"/>
    </row>
    <row r="11" spans="1:9" ht="15" customHeight="1" outlineLevel="1" x14ac:dyDescent="0.2">
      <c r="A11" s="119"/>
      <c r="B11" s="121" cm="1">
        <f t="array" ref="B11">IFERROR(_xlfn.AGGREGATE(15,6,'📝 Mesures'!$H$2:$H$201/(('📝 Mesures'!$C$2:$C$201=1)*('📝 Mesures'!$H$2:$H$201&lt;&gt;"")),1),"")</f>
        <v>46065</v>
      </c>
      <c r="C11" s="121" cm="1">
        <f t="array" ref="C11">IFERROR(_xlfn.AGGREGATE(15,6,'📝 Mesures'!$H$2:$H$201/(('📝 Mesures'!$C$2:$C$201=1)*('📝 Mesures'!$H$2:$H$201&lt;&gt;"")),2),"")</f>
        <v>46065</v>
      </c>
      <c r="D11" s="121" cm="1">
        <f t="array" ref="D11">IFERROR(_xlfn.AGGREGATE(15,6,'📝 Mesures'!$H$2:$H$201/(('📝 Mesures'!$C$2:$C$201=1)*('📝 Mesures'!$H$2:$H$201&lt;&gt;"")),3),"")</f>
        <v>46093</v>
      </c>
      <c r="E11" s="121" cm="1">
        <f t="array" ref="E11">IFERROR(_xlfn.AGGREGATE(15,6,'📝 Mesures'!$H$2:$H$201/(('📝 Mesures'!$C$2:$C$201=1)*('📝 Mesures'!$H$2:$H$201&lt;&gt;"")),4),"")</f>
        <v>46093</v>
      </c>
      <c r="F11" s="121" t="str" cm="1">
        <f t="array" ref="F11">IFERROR(_xlfn.AGGREGATE(15,6,'📝 Mesures'!$H$2:$H$201/(('📝 Mesures'!$C$2:$C$201=1)*('📝 Mesures'!$H$2:$H$201&lt;&gt;"")),5),"")</f>
        <v/>
      </c>
      <c r="G11" s="121" t="str" cm="1">
        <f t="array" ref="G11">IFERROR(_xlfn.AGGREGATE(15,6,'📝 Mesures'!$H$2:$H$201/(('📝 Mesures'!$C$2:$C$201=1)*('📝 Mesures'!$H$2:$H$201&lt;&gt;"")),6),"")</f>
        <v/>
      </c>
      <c r="H11" s="121" t="str" cm="1">
        <f t="array" ref="H11">IFERROR(_xlfn.AGGREGATE(15,6,'📝 Mesures'!$H$2:$H$201/(('📝 Mesures'!$C$2:$C$201=1)*('📝 Mesures'!$H$2:$H$201&lt;&gt;"")),7),"")</f>
        <v/>
      </c>
      <c r="I11" s="121" t="str" cm="1">
        <f t="array" ref="I11">IFERROR(_xlfn.AGGREGATE(15,6,'📝 Mesures'!$H$2:$H$201/(('📝 Mesures'!$C$2:$C$201=1)*('📝 Mesures'!$H$2:$H$201&lt;&gt;"")),8),"")</f>
        <v/>
      </c>
    </row>
    <row r="12" spans="1:9" ht="15" customHeight="1" outlineLevel="1" x14ac:dyDescent="0.2">
      <c r="A12" s="117" t="str">
        <f>A5</f>
        <v>Incidents violents recensés</v>
      </c>
      <c r="B12" s="120" cm="1">
        <f t="array" ref="B12">IFERROR(INDEX('📝 Mesures'!$I$2:$I$201,MATCH(1,('📝 Mesures'!$A$2:$A$201=$A12)*('📝 Mesures'!$H$2:$H$201=B$11),0)),"")</f>
        <v>7</v>
      </c>
      <c r="C12" s="120" cm="1">
        <f t="array" ref="C12">IFERROR(INDEX('📝 Mesures'!$I$2:$I$201,MATCH(1,('📝 Mesures'!$A$2:$A$201=$A12)*('📝 Mesures'!$H$2:$H$201=C$11),0)),"")</f>
        <v>7</v>
      </c>
      <c r="D12" s="120" cm="1">
        <f t="array" ref="D12">IFERROR(INDEX('📝 Mesures'!$I$2:$I$201,MATCH(1,('📝 Mesures'!$A$2:$A$201=$A12)*('📝 Mesures'!$H$2:$H$201=D$11),0)),"")</f>
        <v>2</v>
      </c>
      <c r="E12" s="120" cm="1">
        <f t="array" ref="E12">IFERROR(INDEX('📝 Mesures'!$I$2:$I$201,MATCH(1,('📝 Mesures'!$A$2:$A$201=$A12)*('📝 Mesures'!$H$2:$H$201=E$11),0)),"")</f>
        <v>2</v>
      </c>
      <c r="F12" s="120" t="str" cm="1">
        <f t="array" ref="F12">IFERROR(INDEX('📝 Mesures'!$I$2:$I$201,MATCH(1,('📝 Mesures'!$A$2:$A$201=$A12)*('📝 Mesures'!$H$2:$H$201=F$11),0)),"")</f>
        <v/>
      </c>
      <c r="G12" s="120" t="str" cm="1">
        <f t="array" ref="G12">IFERROR(INDEX('📝 Mesures'!$I$2:$I$201,MATCH(1,('📝 Mesures'!$A$2:$A$201=$A12)*('📝 Mesures'!$H$2:$H$201=G$11),0)),"")</f>
        <v/>
      </c>
      <c r="H12" s="120" t="str" cm="1">
        <f t="array" ref="H12">IFERROR(INDEX('📝 Mesures'!$I$2:$I$201,MATCH(1,('📝 Mesures'!$A$2:$A$201=$A12)*('📝 Mesures'!$H$2:$H$201=H$11),0)),"")</f>
        <v/>
      </c>
      <c r="I12" s="120" t="str" cm="1">
        <f t="array" ref="I12">IFERROR(INDEX('📝 Mesures'!$I$2:$I$201,MATCH(1,('📝 Mesures'!$A$2:$A$201=$A12)*('📝 Mesures'!$H$2:$H$201=I$11),0)),"")</f>
        <v/>
      </c>
    </row>
    <row r="13" spans="1:9" ht="15" customHeight="1" outlineLevel="1" x14ac:dyDescent="0.2">
      <c r="A13" s="117" t="str">
        <f>A6</f>
        <v>Taux d'absentéisme</v>
      </c>
      <c r="B13" s="120" cm="1">
        <f t="array" ref="B13">IFERROR(INDEX('📝 Mesures'!$I$2:$I$201,MATCH(1,('📝 Mesures'!$A$2:$A$201=$A13)*('📝 Mesures'!$H$2:$H$201=B$11),0)),"")</f>
        <v>30</v>
      </c>
      <c r="C13" s="120" cm="1">
        <f t="array" ref="C13">IFERROR(INDEX('📝 Mesures'!$I$2:$I$201,MATCH(1,('📝 Mesures'!$A$2:$A$201=$A13)*('📝 Mesures'!$H$2:$H$201=C$11),0)),"")</f>
        <v>30</v>
      </c>
      <c r="D13" s="120" cm="1">
        <f t="array" ref="D13">IFERROR(INDEX('📝 Mesures'!$I$2:$I$201,MATCH(1,('📝 Mesures'!$A$2:$A$201=$A13)*('📝 Mesures'!$H$2:$H$201=D$11),0)),"")</f>
        <v>10</v>
      </c>
      <c r="E13" s="120" cm="1">
        <f t="array" ref="E13">IFERROR(INDEX('📝 Mesures'!$I$2:$I$201,MATCH(1,('📝 Mesures'!$A$2:$A$201=$A13)*('📝 Mesures'!$H$2:$H$201=E$11),0)),"")</f>
        <v>10</v>
      </c>
      <c r="F13" s="120" t="str" cm="1">
        <f t="array" ref="F13">IFERROR(INDEX('📝 Mesures'!$I$2:$I$201,MATCH(1,('📝 Mesures'!$A$2:$A$201=$A13)*('📝 Mesures'!$H$2:$H$201=F$11),0)),"")</f>
        <v/>
      </c>
      <c r="G13" s="120" t="str" cm="1">
        <f t="array" ref="G13">IFERROR(INDEX('📝 Mesures'!$I$2:$I$201,MATCH(1,('📝 Mesures'!$A$2:$A$201=$A13)*('📝 Mesures'!$H$2:$H$201=G$11),0)),"")</f>
        <v/>
      </c>
      <c r="H13" s="120" t="str" cm="1">
        <f t="array" ref="H13">IFERROR(INDEX('📝 Mesures'!$I$2:$I$201,MATCH(1,('📝 Mesures'!$A$2:$A$201=$A13)*('📝 Mesures'!$H$2:$H$201=H$11),0)),"")</f>
        <v/>
      </c>
      <c r="I13" s="120" t="str" cm="1">
        <f t="array" ref="I13">IFERROR(INDEX('📝 Mesures'!$I$2:$I$201,MATCH(1,('📝 Mesures'!$A$2:$A$201=$A13)*('📝 Mesures'!$H$2:$H$201=I$11),0)),"")</f>
        <v/>
      </c>
    </row>
    <row r="14" spans="1:9" ht="15" customHeight="1" outlineLevel="1" x14ac:dyDescent="0.2">
      <c r="A14" s="117" t="str">
        <f>A7</f>
        <v>Sanctions disciplinaires</v>
      </c>
      <c r="B14" s="120" t="str" cm="1">
        <f t="array" ref="B14">IFERROR(INDEX('📝 Mesures'!$I$2:$I$201,MATCH(1,('📝 Mesures'!$A$2:$A$201=$A14)*('📝 Mesures'!$H$2:$H$201=B$11),0)),"")</f>
        <v/>
      </c>
      <c r="C14" s="120" t="str" cm="1">
        <f t="array" ref="C14">IFERROR(INDEX('📝 Mesures'!$I$2:$I$201,MATCH(1,('📝 Mesures'!$A$2:$A$201=$A14)*('📝 Mesures'!$H$2:$H$201=C$11),0)),"")</f>
        <v/>
      </c>
      <c r="D14" s="120" t="str" cm="1">
        <f t="array" ref="D14">IFERROR(INDEX('📝 Mesures'!$I$2:$I$201,MATCH(1,('📝 Mesures'!$A$2:$A$201=$A14)*('📝 Mesures'!$H$2:$H$201=D$11),0)),"")</f>
        <v/>
      </c>
      <c r="E14" s="120" t="str" cm="1">
        <f t="array" ref="E14">IFERROR(INDEX('📝 Mesures'!$I$2:$I$201,MATCH(1,('📝 Mesures'!$A$2:$A$201=$A14)*('📝 Mesures'!$H$2:$H$201=E$11),0)),"")</f>
        <v/>
      </c>
      <c r="F14" s="120" t="str" cm="1">
        <f t="array" ref="F14">IFERROR(INDEX('📝 Mesures'!$I$2:$I$201,MATCH(1,('📝 Mesures'!$A$2:$A$201=$A14)*('📝 Mesures'!$H$2:$H$201=F$11),0)),"")</f>
        <v/>
      </c>
      <c r="G14" s="120" t="str" cm="1">
        <f t="array" ref="G14">IFERROR(INDEX('📝 Mesures'!$I$2:$I$201,MATCH(1,('📝 Mesures'!$A$2:$A$201=$A14)*('📝 Mesures'!$H$2:$H$201=G$11),0)),"")</f>
        <v/>
      </c>
      <c r="H14" s="120" t="str" cm="1">
        <f t="array" ref="H14">IFERROR(INDEX('📝 Mesures'!$I$2:$I$201,MATCH(1,('📝 Mesures'!$A$2:$A$201=$A14)*('📝 Mesures'!$H$2:$H$201=H$11),0)),"")</f>
        <v/>
      </c>
      <c r="I14" s="120" t="str" cm="1">
        <f t="array" ref="I14">IFERROR(INDEX('📝 Mesures'!$I$2:$I$201,MATCH(1,('📝 Mesures'!$A$2:$A$201=$A14)*('📝 Mesures'!$H$2:$H$201=I$11),0)),"")</f>
        <v/>
      </c>
    </row>
    <row r="15" spans="1:9" ht="15" customHeight="1" outlineLevel="1" x14ac:dyDescent="0.2">
      <c r="A15" s="117" t="str">
        <f>A8</f>
        <v>Signalements de harcèlement</v>
      </c>
      <c r="B15" s="120" t="str" cm="1">
        <f t="array" ref="B15">IFERROR(INDEX('📝 Mesures'!$I$2:$I$201,MATCH(1,('📝 Mesures'!$A$2:$A$201=$A15)*('📝 Mesures'!$H$2:$H$201=B$11),0)),"")</f>
        <v/>
      </c>
      <c r="C15" s="120" t="str" cm="1">
        <f t="array" ref="C15">IFERROR(INDEX('📝 Mesures'!$I$2:$I$201,MATCH(1,('📝 Mesures'!$A$2:$A$201=$A15)*('📝 Mesures'!$H$2:$H$201=C$11),0)),"")</f>
        <v/>
      </c>
      <c r="D15" s="120" t="str" cm="1">
        <f t="array" ref="D15">IFERROR(INDEX('📝 Mesures'!$I$2:$I$201,MATCH(1,('📝 Mesures'!$A$2:$A$201=$A15)*('📝 Mesures'!$H$2:$H$201=D$11),0)),"")</f>
        <v/>
      </c>
      <c r="E15" s="120" t="str" cm="1">
        <f t="array" ref="E15">IFERROR(INDEX('📝 Mesures'!$I$2:$I$201,MATCH(1,('📝 Mesures'!$A$2:$A$201=$A15)*('📝 Mesures'!$H$2:$H$201=E$11),0)),"")</f>
        <v/>
      </c>
      <c r="F15" s="120" t="str" cm="1">
        <f t="array" ref="F15">IFERROR(INDEX('📝 Mesures'!$I$2:$I$201,MATCH(1,('📝 Mesures'!$A$2:$A$201=$A15)*('📝 Mesures'!$H$2:$H$201=F$11),0)),"")</f>
        <v/>
      </c>
      <c r="G15" s="120" t="str" cm="1">
        <f t="array" ref="G15">IFERROR(INDEX('📝 Mesures'!$I$2:$I$201,MATCH(1,('📝 Mesures'!$A$2:$A$201=$A15)*('📝 Mesures'!$H$2:$H$201=G$11),0)),"")</f>
        <v/>
      </c>
      <c r="H15" s="120" t="str" cm="1">
        <f t="array" ref="H15">IFERROR(INDEX('📝 Mesures'!$I$2:$I$201,MATCH(1,('📝 Mesures'!$A$2:$A$201=$A15)*('📝 Mesures'!$H$2:$H$201=H$11),0)),"")</f>
        <v/>
      </c>
      <c r="I15" s="120" t="str" cm="1">
        <f t="array" ref="I15">IFERROR(INDEX('📝 Mesures'!$I$2:$I$201,MATCH(1,('📝 Mesures'!$A$2:$A$201=$A15)*('📝 Mesures'!$H$2:$H$201=I$11),0)),"")</f>
        <v/>
      </c>
    </row>
    <row r="16" spans="1:9" ht="15" customHeight="1" outlineLevel="1" x14ac:dyDescent="0.2">
      <c r="A16" s="118" t="s">
        <v>263</v>
      </c>
      <c r="B16" s="122">
        <f t="shared" ref="B16:I16" si="0">IFERROR(AVERAGE(B12:B15),"")</f>
        <v>18.5</v>
      </c>
      <c r="C16" s="122">
        <f t="shared" si="0"/>
        <v>18.5</v>
      </c>
      <c r="D16" s="122">
        <f t="shared" si="0"/>
        <v>6</v>
      </c>
      <c r="E16" s="122">
        <f t="shared" si="0"/>
        <v>6</v>
      </c>
      <c r="F16" s="122" t="str">
        <f t="shared" si="0"/>
        <v/>
      </c>
      <c r="G16" s="122" t="str">
        <f t="shared" si="0"/>
        <v/>
      </c>
      <c r="H16" s="122" t="str">
        <f t="shared" si="0"/>
        <v/>
      </c>
      <c r="I16" s="122" t="str">
        <f t="shared" si="0"/>
        <v/>
      </c>
    </row>
  </sheetData>
  <pageMargins left="0.75" right="0.75" top="1" bottom="1" header="0.511811023622047" footer="0.511811023622047"/>
  <pageSetup paperSize="9"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7"/>
  <sheetViews>
    <sheetView showGridLines="0" tabSelected="1" zoomScale="191" zoomScaleNormal="100" workbookViewId="0">
      <selection activeCell="A11" sqref="A11"/>
    </sheetView>
  </sheetViews>
  <sheetFormatPr baseColWidth="10" defaultColWidth="8.6640625" defaultRowHeight="15" customHeight="1" outlineLevelRow="1" x14ac:dyDescent="0.2"/>
  <cols>
    <col min="1" max="1" width="38.33203125" customWidth="1"/>
    <col min="2" max="2" width="16.6640625" customWidth="1"/>
    <col min="3" max="3" width="15" customWidth="1"/>
    <col min="4" max="5" width="20" customWidth="1"/>
    <col min="6" max="6" width="12.5" customWidth="1"/>
    <col min="7" max="7" width="22" customWidth="1"/>
    <col min="8" max="8" width="20" customWidth="1"/>
  </cols>
  <sheetData>
    <row r="1" spans="1:6" ht="37.5" customHeight="1" x14ac:dyDescent="0.2">
      <c r="A1" s="68" t="s">
        <v>32</v>
      </c>
      <c r="B1" s="69"/>
      <c r="C1" s="69"/>
      <c r="D1" s="69"/>
      <c r="E1" s="69"/>
      <c r="F1" s="69"/>
    </row>
    <row r="2" spans="1:6" ht="19.5" customHeight="1" x14ac:dyDescent="0.2">
      <c r="A2" s="70" t="s">
        <v>214</v>
      </c>
      <c r="B2" s="71"/>
      <c r="C2" s="71"/>
      <c r="D2" s="71"/>
      <c r="E2" s="71"/>
      <c r="F2" s="71"/>
    </row>
    <row r="3" spans="1:6" ht="9.75" customHeight="1" x14ac:dyDescent="0.2"/>
    <row r="4" spans="1:6" ht="27.75" customHeight="1" x14ac:dyDescent="0.2">
      <c r="A4" s="57" t="s">
        <v>17</v>
      </c>
      <c r="B4" s="57" t="s">
        <v>211</v>
      </c>
      <c r="C4" s="57" t="s">
        <v>212</v>
      </c>
      <c r="D4" s="57" t="s">
        <v>27</v>
      </c>
      <c r="E4" s="57" t="s">
        <v>8</v>
      </c>
      <c r="F4" s="57" t="s">
        <v>213</v>
      </c>
    </row>
    <row r="5" spans="1:6" ht="24" customHeight="1" x14ac:dyDescent="0.2">
      <c r="A5" s="72" t="str">
        <f>'📋 Indicateurs'!B6</f>
        <v>Sentiment de sécurité (élèves)</v>
      </c>
      <c r="B5" s="73" t="str" cm="1">
        <f t="array" ref="B5">IFERROR(INDEX('📝 Mesures'!$I$2:$I$201,MATCH(1,('📝 Mesures'!$A$2:$A$201=A5)*('📝 Mesures'!$H$2:$H$201=_xlfn.MAXIFS('📝 Mesures'!$H$2:$H$201,'📝 Mesures'!$A$2:$A$201,A5)),0)),"—")</f>
        <v>—</v>
      </c>
      <c r="C5" s="74" t="str">
        <f>IFERROR(IF(_xlfn.MAXIFS('📝 Mesures'!$H$2:$H$201,'📝 Mesures'!$A$2:$A$201,A5)=0,"—",_xlfn.MAXIFS('📝 Mesures'!$H$2:$H$201,'📝 Mesures'!$A$2:$A$201,A5)),"—")</f>
        <v>—</v>
      </c>
      <c r="D5" s="75" t="str" cm="1">
        <f t="array" ref="D5">IFERROR(INDEX('📝 Mesures'!$J$2:$J$201,MATCH(1,('📝 Mesures'!$A$2:$A$201=A5)*('📝 Mesures'!$H$2:$H$201=_xlfn.MAXIFS('📝 Mesures'!$H$2:$H$201,'📝 Mesures'!$A$2:$A$201,A5)),0)),"—")</f>
        <v>—</v>
      </c>
      <c r="E5" s="75" t="str" cm="1">
        <f t="array" ref="E5">IFERROR(INDEX('📝 Mesures'!$K$2:$K$201,MATCH(1,('📝 Mesures'!$A$2:$A$201=A5)*('📝 Mesures'!$H$2:$H$201=_xlfn.MAXIFS('📝 Mesures'!$H$2:$H$201,'📝 Mesures'!$A$2:$A$201,A5)),0)),"—")</f>
        <v>—</v>
      </c>
      <c r="F5" s="76">
        <f>COUNTIF('📝 Mesures'!$A$2:$A$201,A5)</f>
        <v>0</v>
      </c>
    </row>
    <row r="6" spans="1:6" ht="24" customHeight="1" x14ac:dyDescent="0.2">
      <c r="A6" s="77" t="str">
        <f>'📋 Indicateurs'!B7</f>
        <v>Qualité des relations prof-élèves</v>
      </c>
      <c r="B6" s="78" t="str" cm="1">
        <f t="array" ref="B6">IFERROR(INDEX('📝 Mesures'!$I$2:$I$201,MATCH(1,('📝 Mesures'!$A$2:$A$201=A6)*('📝 Mesures'!$H$2:$H$201=_xlfn.MAXIFS('📝 Mesures'!$H$2:$H$201,'📝 Mesures'!$A$2:$A$201,A6)),0)),"—")</f>
        <v>—</v>
      </c>
      <c r="C6" s="79" t="str">
        <f>IFERROR(IF(_xlfn.MAXIFS('📝 Mesures'!$H$2:$H$201,'📝 Mesures'!$A$2:$A$201,A6)=0,"—",_xlfn.MAXIFS('📝 Mesures'!$H$2:$H$201,'📝 Mesures'!$A$2:$A$201,A6)),"—")</f>
        <v>—</v>
      </c>
      <c r="D6" s="80" t="str" cm="1">
        <f t="array" ref="D6">IFERROR(INDEX('📝 Mesures'!$J$2:$J$201,MATCH(1,('📝 Mesures'!$A$2:$A$201=A6)*('📝 Mesures'!$H$2:$H$201=_xlfn.MAXIFS('📝 Mesures'!$H$2:$H$201,'📝 Mesures'!$A$2:$A$201,A6)),0)),"—")</f>
        <v>—</v>
      </c>
      <c r="E6" s="80" t="str" cm="1">
        <f t="array" ref="E6">IFERROR(INDEX('📝 Mesures'!$K$2:$K$201,MATCH(1,('📝 Mesures'!$A$2:$A$201=A6)*('📝 Mesures'!$H$2:$H$201=_xlfn.MAXIFS('📝 Mesures'!$H$2:$H$201,'📝 Mesures'!$A$2:$A$201,A6)),0)),"—")</f>
        <v>—</v>
      </c>
      <c r="F6" s="81">
        <f>COUNTIF('📝 Mesures'!$A$2:$A$201,A6)</f>
        <v>0</v>
      </c>
    </row>
    <row r="7" spans="1:6" ht="24" customHeight="1" x14ac:dyDescent="0.2">
      <c r="A7" s="72" t="str">
        <f>'📋 Indicateurs'!B8</f>
        <v>Sentiment d'appartenance</v>
      </c>
      <c r="B7" s="73" t="str" cm="1">
        <f t="array" ref="B7">IFERROR(INDEX('📝 Mesures'!$I$2:$I$201,MATCH(1,('📝 Mesures'!$A$2:$A$201=A7)*('📝 Mesures'!$H$2:$H$201=_xlfn.MAXIFS('📝 Mesures'!$H$2:$H$201,'📝 Mesures'!$A$2:$A$201,A7)),0)),"—")</f>
        <v>—</v>
      </c>
      <c r="C7" s="74" t="str">
        <f>IFERROR(IF(_xlfn.MAXIFS('📝 Mesures'!$H$2:$H$201,'📝 Mesures'!$A$2:$A$201,A7)=0,"—",_xlfn.MAXIFS('📝 Mesures'!$H$2:$H$201,'📝 Mesures'!$A$2:$A$201,A7)),"—")</f>
        <v>—</v>
      </c>
      <c r="D7" s="75" t="str" cm="1">
        <f t="array" ref="D7">IFERROR(INDEX('📝 Mesures'!$J$2:$J$201,MATCH(1,('📝 Mesures'!$A$2:$A$201=A7)*('📝 Mesures'!$H$2:$H$201=_xlfn.MAXIFS('📝 Mesures'!$H$2:$H$201,'📝 Mesures'!$A$2:$A$201,A7)),0)),"—")</f>
        <v>—</v>
      </c>
      <c r="E7" s="75" t="str" cm="1">
        <f t="array" ref="E7">IFERROR(INDEX('📝 Mesures'!$K$2:$K$201,MATCH(1,('📝 Mesures'!$A$2:$A$201=A7)*('📝 Mesures'!$H$2:$H$201=_xlfn.MAXIFS('📝 Mesures'!$H$2:$H$201,'📝 Mesures'!$A$2:$A$201,A7)),0)),"—")</f>
        <v>—</v>
      </c>
      <c r="F7" s="76">
        <f>COUNTIF('📝 Mesures'!$A$2:$A$201,A7)</f>
        <v>0</v>
      </c>
    </row>
    <row r="8" spans="1:6" ht="24" customHeight="1" x14ac:dyDescent="0.2">
      <c r="A8" s="77" t="str">
        <f>'📋 Indicateurs'!B9</f>
        <v>Participation active en classe</v>
      </c>
      <c r="B8" s="78" t="str" cm="1">
        <f t="array" ref="B8">IFERROR(INDEX('📝 Mesures'!$I$2:$I$201,MATCH(1,('📝 Mesures'!$A$2:$A$201=A8)*('📝 Mesures'!$H$2:$H$201=_xlfn.MAXIFS('📝 Mesures'!$H$2:$H$201,'📝 Mesures'!$A$2:$A$201,A8)),0)),"—")</f>
        <v>—</v>
      </c>
      <c r="C8" s="79" t="str">
        <f>IFERROR(IF(_xlfn.MAXIFS('📝 Mesures'!$H$2:$H$201,'📝 Mesures'!$A$2:$A$201,A8)=0,"—",_xlfn.MAXIFS('📝 Mesures'!$H$2:$H$201,'📝 Mesures'!$A$2:$A$201,A8)),"—")</f>
        <v>—</v>
      </c>
      <c r="D8" s="80" t="str" cm="1">
        <f t="array" ref="D8">IFERROR(INDEX('📝 Mesures'!$J$2:$J$201,MATCH(1,('📝 Mesures'!$A$2:$A$201=A8)*('📝 Mesures'!$H$2:$H$201=_xlfn.MAXIFS('📝 Mesures'!$H$2:$H$201,'📝 Mesures'!$A$2:$A$201,A8)),0)),"—")</f>
        <v>—</v>
      </c>
      <c r="E8" s="80" t="str" cm="1">
        <f t="array" ref="E8">IFERROR(INDEX('📝 Mesures'!$K$2:$K$201,MATCH(1,('📝 Mesures'!$A$2:$A$201=A8)*('📝 Mesures'!$H$2:$H$201=_xlfn.MAXIFS('📝 Mesures'!$H$2:$H$201,'📝 Mesures'!$A$2:$A$201,A8)),0)),"—")</f>
        <v>—</v>
      </c>
      <c r="F8" s="81">
        <f>COUNTIF('📝 Mesures'!$A$2:$A$201,A8)</f>
        <v>0</v>
      </c>
    </row>
    <row r="9" spans="1:6" ht="24" customHeight="1" x14ac:dyDescent="0.2">
      <c r="A9" s="72" t="str">
        <f>'📋 Indicateurs'!B10</f>
        <v>Équité perçue (justice scolaire)</v>
      </c>
      <c r="B9" s="73" t="str" cm="1">
        <f t="array" ref="B9">IFERROR(INDEX('📝 Mesures'!$I$2:$I$201,MATCH(1,('📝 Mesures'!$A$2:$A$201=A9)*('📝 Mesures'!$H$2:$H$201=_xlfn.MAXIFS('📝 Mesures'!$H$2:$H$201,'📝 Mesures'!$A$2:$A$201,A9)),0)),"—")</f>
        <v>—</v>
      </c>
      <c r="C9" s="74" t="str">
        <f>IFERROR(IF(_xlfn.MAXIFS('📝 Mesures'!$H$2:$H$201,'📝 Mesures'!$A$2:$A$201,A9)=0,"—",_xlfn.MAXIFS('📝 Mesures'!$H$2:$H$201,'📝 Mesures'!$A$2:$A$201,A9)),"—")</f>
        <v>—</v>
      </c>
      <c r="D9" s="75" t="str" cm="1">
        <f t="array" ref="D9">IFERROR(INDEX('📝 Mesures'!$J$2:$J$201,MATCH(1,('📝 Mesures'!$A$2:$A$201=A9)*('📝 Mesures'!$H$2:$H$201=_xlfn.MAXIFS('📝 Mesures'!$H$2:$H$201,'📝 Mesures'!$A$2:$A$201,A9)),0)),"—")</f>
        <v>—</v>
      </c>
      <c r="E9" s="75" t="str" cm="1">
        <f t="array" ref="E9">IFERROR(INDEX('📝 Mesures'!$K$2:$K$201,MATCH(1,('📝 Mesures'!$A$2:$A$201=A9)*('📝 Mesures'!$H$2:$H$201=_xlfn.MAXIFS('📝 Mesures'!$H$2:$H$201,'📝 Mesures'!$A$2:$A$201,A9)),0)),"—")</f>
        <v>—</v>
      </c>
      <c r="F9" s="76">
        <f>COUNTIF('📝 Mesures'!$A$2:$A$201,A9)</f>
        <v>0</v>
      </c>
    </row>
    <row r="10" spans="1:6" ht="21.75" customHeight="1" x14ac:dyDescent="0.2">
      <c r="A10" s="77" t="str">
        <f>'📋 Indicateurs'!B11</f>
        <v>Climat de classe</v>
      </c>
      <c r="B10" s="78" t="str" cm="1">
        <f t="array" ref="B10">IFERROR(INDEX('📝 Mesures'!$I$2:$I$201,MATCH(1,('📝 Mesures'!$A$2:$A$201=A10)*('📝 Mesures'!$H$2:$H$201=_xlfn.MAXIFS('📝 Mesures'!$H$2:$H$201,'📝 Mesures'!$A$2:$A$201,A10)),0)),"—")</f>
        <v>—</v>
      </c>
      <c r="C10" s="79" t="str">
        <f>IFERROR(IF(_xlfn.MAXIFS('📝 Mesures'!$H$2:$H$201,'📝 Mesures'!$A$2:$A$201,A10)=0,"—",_xlfn.MAXIFS('📝 Mesures'!$H$2:$H$201,'📝 Mesures'!$A$2:$A$201,A10)),"—")</f>
        <v>—</v>
      </c>
      <c r="D10" s="80" t="str" cm="1">
        <f t="array" ref="D10">IFERROR(INDEX('📝 Mesures'!$J$2:$J$201,MATCH(1,('📝 Mesures'!$A$2:$A$201=A10)*('📝 Mesures'!$H$2:$H$201=_xlfn.MAXIFS('📝 Mesures'!$H$2:$H$201,'📝 Mesures'!$A$2:$A$201,A10)),0)),"—")</f>
        <v>—</v>
      </c>
      <c r="E10" s="80" t="str" cm="1">
        <f t="array" ref="E10">IFERROR(INDEX('📝 Mesures'!$K$2:$K$201,MATCH(1,('📝 Mesures'!$A$2:$A$201=A10)*('📝 Mesures'!$H$2:$H$201=_xlfn.MAXIFS('📝 Mesures'!$H$2:$H$201,'📝 Mesures'!$A$2:$A$201,A10)),0)),"—")</f>
        <v>—</v>
      </c>
      <c r="F10" s="81">
        <f>COUNTIF('📝 Mesures'!$A$2:$A$201,A10)</f>
        <v>0</v>
      </c>
    </row>
    <row r="11" spans="1:6" ht="15" customHeight="1" x14ac:dyDescent="0.2">
      <c r="A11" s="72" t="str">
        <f>'📋 Indicateurs'!B12</f>
        <v>Communication école-famille</v>
      </c>
      <c r="B11" s="73" cm="1">
        <f t="array" ref="B11">IFERROR(INDEX('📝 Mesures'!$I$2:$I$201,MATCH(1,('📝 Mesures'!$A$2:$A$201=A11)*('📝 Mesures'!$H$2:$H$201=_xlfn.MAXIFS('📝 Mesures'!$H$2:$H$201,'📝 Mesures'!$A$2:$A$201,A11)),0)),"—")</f>
        <v>5</v>
      </c>
      <c r="C11" s="74">
        <f>IFERROR(IF(_xlfn.MAXIFS('📝 Mesures'!$H$2:$H$201,'📝 Mesures'!$A$2:$A$201,A11)=0,"—",_xlfn.MAXIFS('📝 Mesures'!$H$2:$H$201,'📝 Mesures'!$A$2:$A$201,A11)),"—")</f>
        <v>46065</v>
      </c>
      <c r="D11" s="75" t="str" cm="1">
        <f t="array" ref="D11">IFERROR(INDEX('📝 Mesures'!$J$2:$J$201,MATCH(1,('📝 Mesures'!$A$2:$A$201=A11)*('📝 Mesures'!$H$2:$H$201=_xlfn.MAXIFS('📝 Mesures'!$H$2:$H$201,'📝 Mesures'!$A$2:$A$201,A11)),0)),"—")</f>
        <v>✅ Satisfaisant</v>
      </c>
      <c r="E11" s="75" t="str" cm="1">
        <f t="array" ref="E11">IFERROR(INDEX('📝 Mesures'!$K$2:$K$201,MATCH(1,('📝 Mesures'!$A$2:$A$201=A11)*('📝 Mesures'!$H$2:$H$201=_xlfn.MAXIFS('📝 Mesures'!$H$2:$H$201,'📝 Mesures'!$A$2:$A$201,A11)),0)),"—")</f>
        <v>— Première mesure</v>
      </c>
      <c r="F11" s="76">
        <f>COUNTIF('📝 Mesures'!$A$2:$A$201,A11)</f>
        <v>1</v>
      </c>
    </row>
    <row r="12" spans="1:6" ht="15" customHeight="1" x14ac:dyDescent="0.2">
      <c r="A12" s="77" t="str">
        <f>'📋 Indicateurs'!B13</f>
        <v>Qualité de l'environnement physique</v>
      </c>
      <c r="B12" s="78" t="str" cm="1">
        <f t="array" ref="B12">IFERROR(INDEX('📝 Mesures'!$I$2:$I$201,MATCH(1,('📝 Mesures'!$A$2:$A$201=A12)*('📝 Mesures'!$H$2:$H$201=_xlfn.MAXIFS('📝 Mesures'!$H$2:$H$201,'📝 Mesures'!$A$2:$A$201,A12)),0)),"—")</f>
        <v>—</v>
      </c>
      <c r="C12" s="79" t="str">
        <f>IFERROR(IF(_xlfn.MAXIFS('📝 Mesures'!$H$2:$H$201,'📝 Mesures'!$A$2:$A$201,A12)=0,"—",_xlfn.MAXIFS('📝 Mesures'!$H$2:$H$201,'📝 Mesures'!$A$2:$A$201,A12)),"—")</f>
        <v>—</v>
      </c>
      <c r="D12" s="80" t="str" cm="1">
        <f t="array" ref="D12">IFERROR(INDEX('📝 Mesures'!$J$2:$J$201,MATCH(1,('📝 Mesures'!$A$2:$A$201=A12)*('📝 Mesures'!$H$2:$H$201=_xlfn.MAXIFS('📝 Mesures'!$H$2:$H$201,'📝 Mesures'!$A$2:$A$201,A12)),0)),"—")</f>
        <v>—</v>
      </c>
      <c r="E12" s="80" t="str" cm="1">
        <f t="array" ref="E12">IFERROR(INDEX('📝 Mesures'!$K$2:$K$201,MATCH(1,('📝 Mesures'!$A$2:$A$201=A12)*('📝 Mesures'!$H$2:$H$201=_xlfn.MAXIFS('📝 Mesures'!$H$2:$H$201,'📝 Mesures'!$A$2:$A$201,A12)),0)),"—")</f>
        <v>—</v>
      </c>
      <c r="F12" s="81">
        <f>COUNTIF('📝 Mesures'!$A$2:$A$201,A12)</f>
        <v>0</v>
      </c>
    </row>
    <row r="13" spans="1:6" ht="15" customHeight="1" x14ac:dyDescent="0.2">
      <c r="A13" s="72" t="str">
        <f>'📋 Indicateurs'!B14</f>
        <v>Participation démocratique des élèves</v>
      </c>
      <c r="B13" s="73" t="str" cm="1">
        <f t="array" ref="B13">IFERROR(INDEX('📝 Mesures'!$I$2:$I$201,MATCH(1,('📝 Mesures'!$A$2:$A$201=A13)*('📝 Mesures'!$H$2:$H$201=_xlfn.MAXIFS('📝 Mesures'!$H$2:$H$201,'📝 Mesures'!$A$2:$A$201,A13)),0)),"—")</f>
        <v>—</v>
      </c>
      <c r="C13" s="74" t="str">
        <f>IFERROR(IF(_xlfn.MAXIFS('📝 Mesures'!$H$2:$H$201,'📝 Mesures'!$A$2:$A$201,A13)=0,"—",_xlfn.MAXIFS('📝 Mesures'!$H$2:$H$201,'📝 Mesures'!$A$2:$A$201,A13)),"—")</f>
        <v>—</v>
      </c>
      <c r="D13" s="75" t="str" cm="1">
        <f t="array" ref="D13">IFERROR(INDEX('📝 Mesures'!$J$2:$J$201,MATCH(1,('📝 Mesures'!$A$2:$A$201=A13)*('📝 Mesures'!$H$2:$H$201=_xlfn.MAXIFS('📝 Mesures'!$H$2:$H$201,'📝 Mesures'!$A$2:$A$201,A13)),0)),"—")</f>
        <v>—</v>
      </c>
      <c r="E13" s="75" t="str" cm="1">
        <f t="array" ref="E13">IFERROR(INDEX('📝 Mesures'!$K$2:$K$201,MATCH(1,('📝 Mesures'!$A$2:$A$201=A13)*('📝 Mesures'!$H$2:$H$201=_xlfn.MAXIFS('📝 Mesures'!$H$2:$H$201,'📝 Mesures'!$A$2:$A$201,A13)),0)),"—")</f>
        <v>—</v>
      </c>
      <c r="F13" s="76">
        <f>COUNTIF('📝 Mesures'!$A$2:$A$201,A13)</f>
        <v>0</v>
      </c>
    </row>
    <row r="14" spans="1:6" ht="15" customHeight="1" x14ac:dyDescent="0.2">
      <c r="A14" s="82" t="s">
        <v>36</v>
      </c>
      <c r="B14" s="83">
        <f>IFERROR(AVERAGE(B5:B13),"—")</f>
        <v>5</v>
      </c>
      <c r="C14" s="71"/>
      <c r="D14" s="71"/>
      <c r="E14" s="71"/>
      <c r="F14" s="71"/>
    </row>
    <row r="16" spans="1:6" ht="15" customHeight="1" outlineLevel="1" x14ac:dyDescent="0.2">
      <c r="A16" s="118" t="s">
        <v>262</v>
      </c>
    </row>
    <row r="17" spans="1:9" ht="15" customHeight="1" outlineLevel="1" x14ac:dyDescent="0.2">
      <c r="A17" s="117"/>
      <c r="B17" s="121" cm="1">
        <f t="array" ref="B17">IFERROR(_xlfn.AGGREGATE(15,6,'📝 Mesures'!$H$2:$H$201/(('📝 Mesures'!$C$2:$C$201=2)*('📝 Mesures'!$H$2:$H$201&lt;&gt;"")),1),"")</f>
        <v>46065</v>
      </c>
      <c r="C17" s="121" t="str" cm="1">
        <f t="array" ref="C17">IFERROR(_xlfn.AGGREGATE(15,6,'📝 Mesures'!$H$2:$H$201/(('📝 Mesures'!$C$2:$C$201=2)*('📝 Mesures'!$H$2:$H$201&lt;&gt;"")),2),"")</f>
        <v/>
      </c>
      <c r="D17" s="121" t="str" cm="1">
        <f t="array" ref="D17">IFERROR(_xlfn.AGGREGATE(15,6,'📝 Mesures'!$H$2:$H$201/(('📝 Mesures'!$C$2:$C$201=2)*('📝 Mesures'!$H$2:$H$201&lt;&gt;"")),3),"")</f>
        <v/>
      </c>
      <c r="E17" s="121" t="str" cm="1">
        <f t="array" ref="E17">IFERROR(_xlfn.AGGREGATE(15,6,'📝 Mesures'!$H$2:$H$201/(('📝 Mesures'!$C$2:$C$201=2)*('📝 Mesures'!$H$2:$H$201&lt;&gt;"")),4),"")</f>
        <v/>
      </c>
      <c r="F17" s="121" t="str" cm="1">
        <f t="array" ref="F17">IFERROR(_xlfn.AGGREGATE(15,6,'📝 Mesures'!$H$2:$H$201/(('📝 Mesures'!$C$2:$C$201=2)*('📝 Mesures'!$H$2:$H$201&lt;&gt;"")),5),"")</f>
        <v/>
      </c>
      <c r="G17" s="121" t="str" cm="1">
        <f t="array" ref="G17">IFERROR(_xlfn.AGGREGATE(15,6,'📝 Mesures'!$H$2:$H$201/(('📝 Mesures'!$C$2:$C$201=2)*('📝 Mesures'!$H$2:$H$201&lt;&gt;"")),6),"")</f>
        <v/>
      </c>
      <c r="H17" s="121" t="str" cm="1">
        <f t="array" ref="H17">IFERROR(_xlfn.AGGREGATE(15,6,'📝 Mesures'!$H$2:$H$201/(('📝 Mesures'!$C$2:$C$201=2)*('📝 Mesures'!$H$2:$H$201&lt;&gt;"")),7),"")</f>
        <v/>
      </c>
      <c r="I17" s="121" t="str" cm="1">
        <f t="array" ref="I17">IFERROR(_xlfn.AGGREGATE(15,6,'📝 Mesures'!$H$2:$H$201/(('📝 Mesures'!$C$2:$C$201=2)*('📝 Mesures'!$H$2:$H$201&lt;&gt;"")),8),"")</f>
        <v/>
      </c>
    </row>
    <row r="18" spans="1:9" ht="15" customHeight="1" outlineLevel="1" x14ac:dyDescent="0.2">
      <c r="A18" s="117" t="str">
        <f t="shared" ref="A18:A26" si="0">A5</f>
        <v>Sentiment de sécurité (élèves)</v>
      </c>
      <c r="B18" s="120" t="str" cm="1">
        <f t="array" ref="B18">IFERROR(INDEX('📝 Mesures'!$I$2:$I$201,MATCH(1,('📝 Mesures'!$A$2:$A$201=$A18)*('📝 Mesures'!$H$2:$H$201=B$17),0)),"")</f>
        <v/>
      </c>
      <c r="C18" s="120" t="str" cm="1">
        <f t="array" ref="C18">IFERROR(INDEX('📝 Mesures'!$I$2:$I$201,MATCH(1,('📝 Mesures'!$A$2:$A$201=$A18)*('📝 Mesures'!$H$2:$H$201=C$17),0)),"")</f>
        <v/>
      </c>
      <c r="D18" s="120" t="str" cm="1">
        <f t="array" ref="D18">IFERROR(INDEX('📝 Mesures'!$I$2:$I$201,MATCH(1,('📝 Mesures'!$A$2:$A$201=$A18)*('📝 Mesures'!$H$2:$H$201=D$17),0)),"")</f>
        <v/>
      </c>
      <c r="E18" s="120" t="str" cm="1">
        <f t="array" ref="E18">IFERROR(INDEX('📝 Mesures'!$I$2:$I$201,MATCH(1,('📝 Mesures'!$A$2:$A$201=$A18)*('📝 Mesures'!$H$2:$H$201=E$17),0)),"")</f>
        <v/>
      </c>
      <c r="F18" s="120" t="str" cm="1">
        <f t="array" ref="F18">IFERROR(INDEX('📝 Mesures'!$I$2:$I$201,MATCH(1,('📝 Mesures'!$A$2:$A$201=$A18)*('📝 Mesures'!$H$2:$H$201=F$17),0)),"")</f>
        <v/>
      </c>
      <c r="G18" s="120" t="str" cm="1">
        <f t="array" ref="G18">IFERROR(INDEX('📝 Mesures'!$I$2:$I$201,MATCH(1,('📝 Mesures'!$A$2:$A$201=$A18)*('📝 Mesures'!$H$2:$H$201=G$17),0)),"")</f>
        <v/>
      </c>
      <c r="H18" s="120" t="str" cm="1">
        <f t="array" ref="H18">IFERROR(INDEX('📝 Mesures'!$I$2:$I$201,MATCH(1,('📝 Mesures'!$A$2:$A$201=$A18)*('📝 Mesures'!$H$2:$H$201=H$17),0)),"")</f>
        <v/>
      </c>
      <c r="I18" s="120" t="str" cm="1">
        <f t="array" ref="I18">IFERROR(INDEX('📝 Mesures'!$I$2:$I$201,MATCH(1,('📝 Mesures'!$A$2:$A$201=$A18)*('📝 Mesures'!$H$2:$H$201=I$17),0)),"")</f>
        <v/>
      </c>
    </row>
    <row r="19" spans="1:9" ht="15" customHeight="1" outlineLevel="1" x14ac:dyDescent="0.2">
      <c r="A19" s="117" t="str">
        <f t="shared" si="0"/>
        <v>Qualité des relations prof-élèves</v>
      </c>
      <c r="B19" s="120" t="str" cm="1">
        <f t="array" ref="B19">IFERROR(INDEX('📝 Mesures'!$I$2:$I$201,MATCH(1,('📝 Mesures'!$A$2:$A$201=$A19)*('📝 Mesures'!$H$2:$H$201=B$17),0)),"")</f>
        <v/>
      </c>
      <c r="C19" s="120" t="str" cm="1">
        <f t="array" ref="C19">IFERROR(INDEX('📝 Mesures'!$I$2:$I$201,MATCH(1,('📝 Mesures'!$A$2:$A$201=$A19)*('📝 Mesures'!$H$2:$H$201=C$17),0)),"")</f>
        <v/>
      </c>
      <c r="D19" s="120" t="str" cm="1">
        <f t="array" ref="D19">IFERROR(INDEX('📝 Mesures'!$I$2:$I$201,MATCH(1,('📝 Mesures'!$A$2:$A$201=$A19)*('📝 Mesures'!$H$2:$H$201=D$17),0)),"")</f>
        <v/>
      </c>
      <c r="E19" s="120" t="str" cm="1">
        <f t="array" ref="E19">IFERROR(INDEX('📝 Mesures'!$I$2:$I$201,MATCH(1,('📝 Mesures'!$A$2:$A$201=$A19)*('📝 Mesures'!$H$2:$H$201=E$17),0)),"")</f>
        <v/>
      </c>
      <c r="F19" s="120" t="str" cm="1">
        <f t="array" ref="F19">IFERROR(INDEX('📝 Mesures'!$I$2:$I$201,MATCH(1,('📝 Mesures'!$A$2:$A$201=$A19)*('📝 Mesures'!$H$2:$H$201=F$17),0)),"")</f>
        <v/>
      </c>
      <c r="G19" s="120" t="str" cm="1">
        <f t="array" ref="G19">IFERROR(INDEX('📝 Mesures'!$I$2:$I$201,MATCH(1,('📝 Mesures'!$A$2:$A$201=$A19)*('📝 Mesures'!$H$2:$H$201=G$17),0)),"")</f>
        <v/>
      </c>
      <c r="H19" s="120" t="str" cm="1">
        <f t="array" ref="H19">IFERROR(INDEX('📝 Mesures'!$I$2:$I$201,MATCH(1,('📝 Mesures'!$A$2:$A$201=$A19)*('📝 Mesures'!$H$2:$H$201=H$17),0)),"")</f>
        <v/>
      </c>
      <c r="I19" s="120" t="str" cm="1">
        <f t="array" ref="I19">IFERROR(INDEX('📝 Mesures'!$I$2:$I$201,MATCH(1,('📝 Mesures'!$A$2:$A$201=$A19)*('📝 Mesures'!$H$2:$H$201=I$17),0)),"")</f>
        <v/>
      </c>
    </row>
    <row r="20" spans="1:9" ht="15" customHeight="1" outlineLevel="1" x14ac:dyDescent="0.2">
      <c r="A20" s="117" t="str">
        <f t="shared" si="0"/>
        <v>Sentiment d'appartenance</v>
      </c>
      <c r="B20" s="120" t="str" cm="1">
        <f t="array" ref="B20">IFERROR(INDEX('📝 Mesures'!$I$2:$I$201,MATCH(1,('📝 Mesures'!$A$2:$A$201=$A20)*('📝 Mesures'!$H$2:$H$201=B$17),0)),"")</f>
        <v/>
      </c>
      <c r="C20" s="120" t="str" cm="1">
        <f t="array" ref="C20">IFERROR(INDEX('📝 Mesures'!$I$2:$I$201,MATCH(1,('📝 Mesures'!$A$2:$A$201=$A20)*('📝 Mesures'!$H$2:$H$201=C$17),0)),"")</f>
        <v/>
      </c>
      <c r="D20" s="120" t="str" cm="1">
        <f t="array" ref="D20">IFERROR(INDEX('📝 Mesures'!$I$2:$I$201,MATCH(1,('📝 Mesures'!$A$2:$A$201=$A20)*('📝 Mesures'!$H$2:$H$201=D$17),0)),"")</f>
        <v/>
      </c>
      <c r="E20" s="120" t="str" cm="1">
        <f t="array" ref="E20">IFERROR(INDEX('📝 Mesures'!$I$2:$I$201,MATCH(1,('📝 Mesures'!$A$2:$A$201=$A20)*('📝 Mesures'!$H$2:$H$201=E$17),0)),"")</f>
        <v/>
      </c>
      <c r="F20" s="120" t="str" cm="1">
        <f t="array" ref="F20">IFERROR(INDEX('📝 Mesures'!$I$2:$I$201,MATCH(1,('📝 Mesures'!$A$2:$A$201=$A20)*('📝 Mesures'!$H$2:$H$201=F$17),0)),"")</f>
        <v/>
      </c>
      <c r="G20" s="120" t="str" cm="1">
        <f t="array" ref="G20">IFERROR(INDEX('📝 Mesures'!$I$2:$I$201,MATCH(1,('📝 Mesures'!$A$2:$A$201=$A20)*('📝 Mesures'!$H$2:$H$201=G$17),0)),"")</f>
        <v/>
      </c>
      <c r="H20" s="120" t="str" cm="1">
        <f t="array" ref="H20">IFERROR(INDEX('📝 Mesures'!$I$2:$I$201,MATCH(1,('📝 Mesures'!$A$2:$A$201=$A20)*('📝 Mesures'!$H$2:$H$201=H$17),0)),"")</f>
        <v/>
      </c>
      <c r="I20" s="120" t="str" cm="1">
        <f t="array" ref="I20">IFERROR(INDEX('📝 Mesures'!$I$2:$I$201,MATCH(1,('📝 Mesures'!$A$2:$A$201=$A20)*('📝 Mesures'!$H$2:$H$201=I$17),0)),"")</f>
        <v/>
      </c>
    </row>
    <row r="21" spans="1:9" ht="15" customHeight="1" outlineLevel="1" x14ac:dyDescent="0.2">
      <c r="A21" s="117" t="str">
        <f t="shared" si="0"/>
        <v>Participation active en classe</v>
      </c>
      <c r="B21" s="120" t="str" cm="1">
        <f t="array" ref="B21">IFERROR(INDEX('📝 Mesures'!$I$2:$I$201,MATCH(1,('📝 Mesures'!$A$2:$A$201=$A21)*('📝 Mesures'!$H$2:$H$201=B$17),0)),"")</f>
        <v/>
      </c>
      <c r="C21" s="120" t="str" cm="1">
        <f t="array" ref="C21">IFERROR(INDEX('📝 Mesures'!$I$2:$I$201,MATCH(1,('📝 Mesures'!$A$2:$A$201=$A21)*('📝 Mesures'!$H$2:$H$201=C$17),0)),"")</f>
        <v/>
      </c>
      <c r="D21" s="120" t="str" cm="1">
        <f t="array" ref="D21">IFERROR(INDEX('📝 Mesures'!$I$2:$I$201,MATCH(1,('📝 Mesures'!$A$2:$A$201=$A21)*('📝 Mesures'!$H$2:$H$201=D$17),0)),"")</f>
        <v/>
      </c>
      <c r="E21" s="120" t="str" cm="1">
        <f t="array" ref="E21">IFERROR(INDEX('📝 Mesures'!$I$2:$I$201,MATCH(1,('📝 Mesures'!$A$2:$A$201=$A21)*('📝 Mesures'!$H$2:$H$201=E$17),0)),"")</f>
        <v/>
      </c>
      <c r="F21" s="120" t="str" cm="1">
        <f t="array" ref="F21">IFERROR(INDEX('📝 Mesures'!$I$2:$I$201,MATCH(1,('📝 Mesures'!$A$2:$A$201=$A21)*('📝 Mesures'!$H$2:$H$201=F$17),0)),"")</f>
        <v/>
      </c>
      <c r="G21" s="120" t="str" cm="1">
        <f t="array" ref="G21">IFERROR(INDEX('📝 Mesures'!$I$2:$I$201,MATCH(1,('📝 Mesures'!$A$2:$A$201=$A21)*('📝 Mesures'!$H$2:$H$201=G$17),0)),"")</f>
        <v/>
      </c>
      <c r="H21" s="120" t="str" cm="1">
        <f t="array" ref="H21">IFERROR(INDEX('📝 Mesures'!$I$2:$I$201,MATCH(1,('📝 Mesures'!$A$2:$A$201=$A21)*('📝 Mesures'!$H$2:$H$201=H$17),0)),"")</f>
        <v/>
      </c>
      <c r="I21" s="120" t="str" cm="1">
        <f t="array" ref="I21">IFERROR(INDEX('📝 Mesures'!$I$2:$I$201,MATCH(1,('📝 Mesures'!$A$2:$A$201=$A21)*('📝 Mesures'!$H$2:$H$201=I$17),0)),"")</f>
        <v/>
      </c>
    </row>
    <row r="22" spans="1:9" ht="15" customHeight="1" outlineLevel="1" x14ac:dyDescent="0.2">
      <c r="A22" s="117" t="str">
        <f t="shared" si="0"/>
        <v>Équité perçue (justice scolaire)</v>
      </c>
      <c r="B22" s="120" t="str" cm="1">
        <f t="array" ref="B22">IFERROR(INDEX('📝 Mesures'!$I$2:$I$201,MATCH(1,('📝 Mesures'!$A$2:$A$201=$A22)*('📝 Mesures'!$H$2:$H$201=B$17),0)),"")</f>
        <v/>
      </c>
      <c r="C22" s="120" t="str" cm="1">
        <f t="array" ref="C22">IFERROR(INDEX('📝 Mesures'!$I$2:$I$201,MATCH(1,('📝 Mesures'!$A$2:$A$201=$A22)*('📝 Mesures'!$H$2:$H$201=C$17),0)),"")</f>
        <v/>
      </c>
      <c r="D22" s="120" t="str" cm="1">
        <f t="array" ref="D22">IFERROR(INDEX('📝 Mesures'!$I$2:$I$201,MATCH(1,('📝 Mesures'!$A$2:$A$201=$A22)*('📝 Mesures'!$H$2:$H$201=D$17),0)),"")</f>
        <v/>
      </c>
      <c r="E22" s="120" t="str" cm="1">
        <f t="array" ref="E22">IFERROR(INDEX('📝 Mesures'!$I$2:$I$201,MATCH(1,('📝 Mesures'!$A$2:$A$201=$A22)*('📝 Mesures'!$H$2:$H$201=E$17),0)),"")</f>
        <v/>
      </c>
      <c r="F22" s="120" t="str" cm="1">
        <f t="array" ref="F22">IFERROR(INDEX('📝 Mesures'!$I$2:$I$201,MATCH(1,('📝 Mesures'!$A$2:$A$201=$A22)*('📝 Mesures'!$H$2:$H$201=F$17),0)),"")</f>
        <v/>
      </c>
      <c r="G22" s="120" t="str" cm="1">
        <f t="array" ref="G22">IFERROR(INDEX('📝 Mesures'!$I$2:$I$201,MATCH(1,('📝 Mesures'!$A$2:$A$201=$A22)*('📝 Mesures'!$H$2:$H$201=G$17),0)),"")</f>
        <v/>
      </c>
      <c r="H22" s="120" t="str" cm="1">
        <f t="array" ref="H22">IFERROR(INDEX('📝 Mesures'!$I$2:$I$201,MATCH(1,('📝 Mesures'!$A$2:$A$201=$A22)*('📝 Mesures'!$H$2:$H$201=H$17),0)),"")</f>
        <v/>
      </c>
      <c r="I22" s="120" t="str" cm="1">
        <f t="array" ref="I22">IFERROR(INDEX('📝 Mesures'!$I$2:$I$201,MATCH(1,('📝 Mesures'!$A$2:$A$201=$A22)*('📝 Mesures'!$H$2:$H$201=I$17),0)),"")</f>
        <v/>
      </c>
    </row>
    <row r="23" spans="1:9" ht="15" customHeight="1" outlineLevel="1" x14ac:dyDescent="0.2">
      <c r="A23" s="117" t="str">
        <f t="shared" si="0"/>
        <v>Climat de classe</v>
      </c>
      <c r="B23" s="120" t="str" cm="1">
        <f t="array" ref="B23">IFERROR(INDEX('📝 Mesures'!$I$2:$I$201,MATCH(1,('📝 Mesures'!$A$2:$A$201=$A23)*('📝 Mesures'!$H$2:$H$201=B$17),0)),"")</f>
        <v/>
      </c>
      <c r="C23" s="120" t="str" cm="1">
        <f t="array" ref="C23">IFERROR(INDEX('📝 Mesures'!$I$2:$I$201,MATCH(1,('📝 Mesures'!$A$2:$A$201=$A23)*('📝 Mesures'!$H$2:$H$201=C$17),0)),"")</f>
        <v/>
      </c>
      <c r="D23" s="120" t="str" cm="1">
        <f t="array" ref="D23">IFERROR(INDEX('📝 Mesures'!$I$2:$I$201,MATCH(1,('📝 Mesures'!$A$2:$A$201=$A23)*('📝 Mesures'!$H$2:$H$201=D$17),0)),"")</f>
        <v/>
      </c>
      <c r="E23" s="120" t="str" cm="1">
        <f t="array" ref="E23">IFERROR(INDEX('📝 Mesures'!$I$2:$I$201,MATCH(1,('📝 Mesures'!$A$2:$A$201=$A23)*('📝 Mesures'!$H$2:$H$201=E$17),0)),"")</f>
        <v/>
      </c>
      <c r="F23" s="120" t="str" cm="1">
        <f t="array" ref="F23">IFERROR(INDEX('📝 Mesures'!$I$2:$I$201,MATCH(1,('📝 Mesures'!$A$2:$A$201=$A23)*('📝 Mesures'!$H$2:$H$201=F$17),0)),"")</f>
        <v/>
      </c>
      <c r="G23" s="120" t="str" cm="1">
        <f t="array" ref="G23">IFERROR(INDEX('📝 Mesures'!$I$2:$I$201,MATCH(1,('📝 Mesures'!$A$2:$A$201=$A23)*('📝 Mesures'!$H$2:$H$201=G$17),0)),"")</f>
        <v/>
      </c>
      <c r="H23" s="120" t="str" cm="1">
        <f t="array" ref="H23">IFERROR(INDEX('📝 Mesures'!$I$2:$I$201,MATCH(1,('📝 Mesures'!$A$2:$A$201=$A23)*('📝 Mesures'!$H$2:$H$201=H$17),0)),"")</f>
        <v/>
      </c>
      <c r="I23" s="120" t="str" cm="1">
        <f t="array" ref="I23">IFERROR(INDEX('📝 Mesures'!$I$2:$I$201,MATCH(1,('📝 Mesures'!$A$2:$A$201=$A23)*('📝 Mesures'!$H$2:$H$201=I$17),0)),"")</f>
        <v/>
      </c>
    </row>
    <row r="24" spans="1:9" ht="15" customHeight="1" outlineLevel="1" x14ac:dyDescent="0.2">
      <c r="A24" s="117" t="str">
        <f t="shared" si="0"/>
        <v>Communication école-famille</v>
      </c>
      <c r="B24" s="120" cm="1">
        <f t="array" ref="B24">IFERROR(INDEX('📝 Mesures'!$I$2:$I$201,MATCH(1,('📝 Mesures'!$A$2:$A$201=$A24)*('📝 Mesures'!$H$2:$H$201=B$17),0)),"")</f>
        <v>5</v>
      </c>
      <c r="C24" s="120" t="str" cm="1">
        <f t="array" ref="C24">IFERROR(INDEX('📝 Mesures'!$I$2:$I$201,MATCH(1,('📝 Mesures'!$A$2:$A$201=$A24)*('📝 Mesures'!$H$2:$H$201=C$17),0)),"")</f>
        <v/>
      </c>
      <c r="D24" s="120" t="str" cm="1">
        <f t="array" ref="D24">IFERROR(INDEX('📝 Mesures'!$I$2:$I$201,MATCH(1,('📝 Mesures'!$A$2:$A$201=$A24)*('📝 Mesures'!$H$2:$H$201=D$17),0)),"")</f>
        <v/>
      </c>
      <c r="E24" s="120" t="str" cm="1">
        <f t="array" ref="E24">IFERROR(INDEX('📝 Mesures'!$I$2:$I$201,MATCH(1,('📝 Mesures'!$A$2:$A$201=$A24)*('📝 Mesures'!$H$2:$H$201=E$17),0)),"")</f>
        <v/>
      </c>
      <c r="F24" s="120" t="str" cm="1">
        <f t="array" ref="F24">IFERROR(INDEX('📝 Mesures'!$I$2:$I$201,MATCH(1,('📝 Mesures'!$A$2:$A$201=$A24)*('📝 Mesures'!$H$2:$H$201=F$17),0)),"")</f>
        <v/>
      </c>
      <c r="G24" s="120" t="str" cm="1">
        <f t="array" ref="G24">IFERROR(INDEX('📝 Mesures'!$I$2:$I$201,MATCH(1,('📝 Mesures'!$A$2:$A$201=$A24)*('📝 Mesures'!$H$2:$H$201=G$17),0)),"")</f>
        <v/>
      </c>
      <c r="H24" s="120" t="str" cm="1">
        <f t="array" ref="H24">IFERROR(INDEX('📝 Mesures'!$I$2:$I$201,MATCH(1,('📝 Mesures'!$A$2:$A$201=$A24)*('📝 Mesures'!$H$2:$H$201=H$17),0)),"")</f>
        <v/>
      </c>
      <c r="I24" s="120" t="str" cm="1">
        <f t="array" ref="I24">IFERROR(INDEX('📝 Mesures'!$I$2:$I$201,MATCH(1,('📝 Mesures'!$A$2:$A$201=$A24)*('📝 Mesures'!$H$2:$H$201=I$17),0)),"")</f>
        <v/>
      </c>
    </row>
    <row r="25" spans="1:9" ht="15" customHeight="1" outlineLevel="1" x14ac:dyDescent="0.2">
      <c r="A25" s="117" t="str">
        <f t="shared" si="0"/>
        <v>Qualité de l'environnement physique</v>
      </c>
      <c r="B25" s="120" t="str" cm="1">
        <f t="array" ref="B25">IFERROR(INDEX('📝 Mesures'!$I$2:$I$201,MATCH(1,('📝 Mesures'!$A$2:$A$201=$A25)*('📝 Mesures'!$H$2:$H$201=B$17),0)),"")</f>
        <v/>
      </c>
      <c r="C25" s="120" t="str" cm="1">
        <f t="array" ref="C25">IFERROR(INDEX('📝 Mesures'!$I$2:$I$201,MATCH(1,('📝 Mesures'!$A$2:$A$201=$A25)*('📝 Mesures'!$H$2:$H$201=C$17),0)),"")</f>
        <v/>
      </c>
      <c r="D25" s="120" t="str" cm="1">
        <f t="array" ref="D25">IFERROR(INDEX('📝 Mesures'!$I$2:$I$201,MATCH(1,('📝 Mesures'!$A$2:$A$201=$A25)*('📝 Mesures'!$H$2:$H$201=D$17),0)),"")</f>
        <v/>
      </c>
      <c r="E25" s="120" t="str" cm="1">
        <f t="array" ref="E25">IFERROR(INDEX('📝 Mesures'!$I$2:$I$201,MATCH(1,('📝 Mesures'!$A$2:$A$201=$A25)*('📝 Mesures'!$H$2:$H$201=E$17),0)),"")</f>
        <v/>
      </c>
      <c r="F25" s="120" t="str" cm="1">
        <f t="array" ref="F25">IFERROR(INDEX('📝 Mesures'!$I$2:$I$201,MATCH(1,('📝 Mesures'!$A$2:$A$201=$A25)*('📝 Mesures'!$H$2:$H$201=F$17),0)),"")</f>
        <v/>
      </c>
      <c r="G25" s="120" t="str" cm="1">
        <f t="array" ref="G25">IFERROR(INDEX('📝 Mesures'!$I$2:$I$201,MATCH(1,('📝 Mesures'!$A$2:$A$201=$A25)*('📝 Mesures'!$H$2:$H$201=G$17),0)),"")</f>
        <v/>
      </c>
      <c r="H25" s="120" t="str" cm="1">
        <f t="array" ref="H25">IFERROR(INDEX('📝 Mesures'!$I$2:$I$201,MATCH(1,('📝 Mesures'!$A$2:$A$201=$A25)*('📝 Mesures'!$H$2:$H$201=H$17),0)),"")</f>
        <v/>
      </c>
      <c r="I25" s="120" t="str" cm="1">
        <f t="array" ref="I25">IFERROR(INDEX('📝 Mesures'!$I$2:$I$201,MATCH(1,('📝 Mesures'!$A$2:$A$201=$A25)*('📝 Mesures'!$H$2:$H$201=I$17),0)),"")</f>
        <v/>
      </c>
    </row>
    <row r="26" spans="1:9" ht="15" customHeight="1" outlineLevel="1" x14ac:dyDescent="0.2">
      <c r="A26" s="117" t="str">
        <f t="shared" si="0"/>
        <v>Participation démocratique des élèves</v>
      </c>
      <c r="B26" s="120" t="str" cm="1">
        <f t="array" ref="B26">IFERROR(INDEX('📝 Mesures'!$I$2:$I$201,MATCH(1,('📝 Mesures'!$A$2:$A$201=$A26)*('📝 Mesures'!$H$2:$H$201=B$17),0)),"")</f>
        <v/>
      </c>
      <c r="C26" s="120" t="str" cm="1">
        <f t="array" ref="C26">IFERROR(INDEX('📝 Mesures'!$I$2:$I$201,MATCH(1,('📝 Mesures'!$A$2:$A$201=$A26)*('📝 Mesures'!$H$2:$H$201=C$17),0)),"")</f>
        <v/>
      </c>
      <c r="D26" s="120" t="str" cm="1">
        <f t="array" ref="D26">IFERROR(INDEX('📝 Mesures'!$I$2:$I$201,MATCH(1,('📝 Mesures'!$A$2:$A$201=$A26)*('📝 Mesures'!$H$2:$H$201=D$17),0)),"")</f>
        <v/>
      </c>
      <c r="E26" s="120" t="str" cm="1">
        <f t="array" ref="E26">IFERROR(INDEX('📝 Mesures'!$I$2:$I$201,MATCH(1,('📝 Mesures'!$A$2:$A$201=$A26)*('📝 Mesures'!$H$2:$H$201=E$17),0)),"")</f>
        <v/>
      </c>
      <c r="F26" s="120" t="str" cm="1">
        <f t="array" ref="F26">IFERROR(INDEX('📝 Mesures'!$I$2:$I$201,MATCH(1,('📝 Mesures'!$A$2:$A$201=$A26)*('📝 Mesures'!$H$2:$H$201=F$17),0)),"")</f>
        <v/>
      </c>
      <c r="G26" s="120" t="str" cm="1">
        <f t="array" ref="G26">IFERROR(INDEX('📝 Mesures'!$I$2:$I$201,MATCH(1,('📝 Mesures'!$A$2:$A$201=$A26)*('📝 Mesures'!$H$2:$H$201=G$17),0)),"")</f>
        <v/>
      </c>
      <c r="H26" s="120" t="str" cm="1">
        <f t="array" ref="H26">IFERROR(INDEX('📝 Mesures'!$I$2:$I$201,MATCH(1,('📝 Mesures'!$A$2:$A$201=$A26)*('📝 Mesures'!$H$2:$H$201=H$17),0)),"")</f>
        <v/>
      </c>
      <c r="I26" s="120" t="str" cm="1">
        <f t="array" ref="I26">IFERROR(INDEX('📝 Mesures'!$I$2:$I$201,MATCH(1,('📝 Mesures'!$A$2:$A$201=$A26)*('📝 Mesures'!$H$2:$H$201=I$17),0)),"")</f>
        <v/>
      </c>
    </row>
    <row r="27" spans="1:9" ht="15" customHeight="1" outlineLevel="1" x14ac:dyDescent="0.2">
      <c r="A27" s="118" t="s">
        <v>263</v>
      </c>
      <c r="B27" s="122">
        <f t="shared" ref="B27:I27" si="1">IFERROR(AVERAGE(B18:B26),"")</f>
        <v>5</v>
      </c>
      <c r="C27" s="122" t="str">
        <f t="shared" si="1"/>
        <v/>
      </c>
      <c r="D27" s="122" t="str">
        <f t="shared" si="1"/>
        <v/>
      </c>
      <c r="E27" s="122" t="str">
        <f t="shared" si="1"/>
        <v/>
      </c>
      <c r="F27" s="122" t="str">
        <f t="shared" si="1"/>
        <v/>
      </c>
      <c r="G27" s="122" t="str">
        <f t="shared" si="1"/>
        <v/>
      </c>
      <c r="H27" s="122" t="str">
        <f t="shared" si="1"/>
        <v/>
      </c>
      <c r="I27" s="122" t="str">
        <f t="shared" si="1"/>
        <v/>
      </c>
    </row>
  </sheetData>
  <pageMargins left="0.75" right="0.75" top="1" bottom="1" header="0.511811023622047" footer="0.511811023622047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7"/>
  <sheetViews>
    <sheetView showGridLines="0" topLeftCell="A18" zoomScale="157" zoomScaleNormal="100" workbookViewId="0">
      <selection activeCell="C19" sqref="C19"/>
    </sheetView>
  </sheetViews>
  <sheetFormatPr baseColWidth="10" defaultColWidth="8.6640625" defaultRowHeight="15" customHeight="1" outlineLevelRow="1" x14ac:dyDescent="0.2"/>
  <cols>
    <col min="1" max="1" width="38.33203125" customWidth="1"/>
    <col min="2" max="2" width="16.6640625" customWidth="1"/>
    <col min="3" max="3" width="15" customWidth="1"/>
    <col min="4" max="5" width="20" customWidth="1"/>
    <col min="6" max="6" width="12.5" customWidth="1"/>
    <col min="7" max="7" width="20" customWidth="1"/>
  </cols>
  <sheetData>
    <row r="1" spans="1:6" ht="37.5" customHeight="1" x14ac:dyDescent="0.2">
      <c r="A1" s="84" t="s">
        <v>37</v>
      </c>
      <c r="B1" s="85"/>
      <c r="C1" s="85"/>
      <c r="D1" s="85"/>
      <c r="E1" s="85"/>
      <c r="F1" s="85"/>
    </row>
    <row r="2" spans="1:6" ht="19.5" customHeight="1" x14ac:dyDescent="0.2">
      <c r="A2" s="86" t="s">
        <v>215</v>
      </c>
      <c r="B2" s="87"/>
      <c r="C2" s="87"/>
      <c r="D2" s="87"/>
      <c r="E2" s="87"/>
      <c r="F2" s="87"/>
    </row>
    <row r="3" spans="1:6" ht="9.75" customHeight="1" x14ac:dyDescent="0.2"/>
    <row r="4" spans="1:6" ht="27.75" customHeight="1" x14ac:dyDescent="0.2">
      <c r="A4" s="57" t="s">
        <v>17</v>
      </c>
      <c r="B4" s="57" t="s">
        <v>211</v>
      </c>
      <c r="C4" s="57" t="s">
        <v>212</v>
      </c>
      <c r="D4" s="57" t="s">
        <v>27</v>
      </c>
      <c r="E4" s="57" t="s">
        <v>8</v>
      </c>
      <c r="F4" s="57" t="s">
        <v>213</v>
      </c>
    </row>
    <row r="5" spans="1:6" ht="24" customHeight="1" x14ac:dyDescent="0.2">
      <c r="A5" s="88" t="str">
        <f>'📋 Indicateurs'!B15</f>
        <v>Bien-être subjectif des élèves</v>
      </c>
      <c r="B5" s="90" t="str" cm="1">
        <f t="array" ref="B5">IFERROR(INDEX('📝 Mesures'!$I$2:$I$201,MATCH(1,('📝 Mesures'!$A$2:$A$201=A5)*('📝 Mesures'!$H$2:$H$201=_xlfn.MAXIFS('📝 Mesures'!$H$2:$H$201,'📝 Mesures'!$A$2:$A$201,A5)),0)),"—")</f>
        <v>—</v>
      </c>
      <c r="C5" s="91" t="str">
        <f>IFERROR(IF(_xlfn.MAXIFS('📝 Mesures'!$H$2:$H$201,'📝 Mesures'!$A$2:$A$201,A5)=0,"—",_xlfn.MAXIFS('📝 Mesures'!$H$2:$H$201,'📝 Mesures'!$A$2:$A$201,A5)),"—")</f>
        <v>—</v>
      </c>
      <c r="D5" s="92" t="str" cm="1">
        <f t="array" ref="D5">IFERROR(INDEX('📝 Mesures'!$J$2:$J$201,MATCH(1,('📝 Mesures'!$A$2:$A$201=A5)*('📝 Mesures'!$H$2:$H$201=_xlfn.MAXIFS('📝 Mesures'!$H$2:$H$201,'📝 Mesures'!$A$2:$A$201,A5)),0)),"—")</f>
        <v>—</v>
      </c>
      <c r="E5" s="92" t="str" cm="1">
        <f t="array" ref="E5">IFERROR(INDEX('📝 Mesures'!$K$2:$K$201,MATCH(1,('📝 Mesures'!$A$2:$A$201=A5)*('📝 Mesures'!$H$2:$H$201=_xlfn.MAXIFS('📝 Mesures'!$H$2:$H$201,'📝 Mesures'!$A$2:$A$201,A5)),0)),"—")</f>
        <v>—</v>
      </c>
      <c r="F5" s="93">
        <f>COUNTIF('📝 Mesures'!$A$2:$A$201,A5)</f>
        <v>0</v>
      </c>
    </row>
    <row r="6" spans="1:6" ht="24" customHeight="1" x14ac:dyDescent="0.2">
      <c r="A6" s="89" t="str">
        <f>'📋 Indicateurs'!B16</f>
        <v>Bien-être subjectif des enseignants</v>
      </c>
      <c r="B6" s="94" cm="1">
        <f t="array" ref="B6">IFERROR(INDEX('📝 Mesures'!$I$2:$I$201,MATCH(1,('📝 Mesures'!$A$2:$A$201=A6)*('📝 Mesures'!$H$2:$H$201=_xlfn.MAXIFS('📝 Mesures'!$H$2:$H$201,'📝 Mesures'!$A$2:$A$201,A6)),0)),"—")</f>
        <v>1</v>
      </c>
      <c r="C6" s="95">
        <f>IFERROR(IF(_xlfn.MAXIFS('📝 Mesures'!$H$2:$H$201,'📝 Mesures'!$A$2:$A$201,A6)=0,"—",_xlfn.MAXIFS('📝 Mesures'!$H$2:$H$201,'📝 Mesures'!$A$2:$A$201,A6)),"—")</f>
        <v>46185</v>
      </c>
      <c r="D6" s="96" t="str" cm="1">
        <f t="array" ref="D6">IFERROR(INDEX('📝 Mesures'!$J$2:$J$201,MATCH(1,('📝 Mesures'!$A$2:$A$201=A6)*('📝 Mesures'!$H$2:$H$201=_xlfn.MAXIFS('📝 Mesures'!$H$2:$H$201,'📝 Mesures'!$A$2:$A$201,A6)),0)),"—")</f>
        <v>🔴 Alerte</v>
      </c>
      <c r="E6" s="96" t="str" cm="1">
        <f t="array" ref="E6">IFERROR(INDEX('📝 Mesures'!$K$2:$K$201,MATCH(1,('📝 Mesures'!$A$2:$A$201=A6)*('📝 Mesures'!$H$2:$H$201=_xlfn.MAXIFS('📝 Mesures'!$H$2:$H$201,'📝 Mesures'!$A$2:$A$201,A6)),0)),"—")</f>
        <v>⚠️ Dégradation</v>
      </c>
      <c r="F6" s="97">
        <f>COUNTIF('📝 Mesures'!$A$2:$A$201,A6)</f>
        <v>2</v>
      </c>
    </row>
    <row r="7" spans="1:6" ht="24" customHeight="1" x14ac:dyDescent="0.2">
      <c r="A7" s="88" t="str">
        <f>'📋 Indicateurs'!B17</f>
        <v>Efficacité collective de l'équipe</v>
      </c>
      <c r="B7" s="90" cm="1">
        <f t="array" ref="B7">IFERROR(INDEX('📝 Mesures'!$I$2:$I$201,MATCH(1,('📝 Mesures'!$A$2:$A$201=A7)*('📝 Mesures'!$H$2:$H$201=_xlfn.MAXIFS('📝 Mesures'!$H$2:$H$201,'📝 Mesures'!$A$2:$A$201,A7)),0)),"—")</f>
        <v>5</v>
      </c>
      <c r="C7" s="91">
        <f>IFERROR(IF(_xlfn.MAXIFS('📝 Mesures'!$H$2:$H$201,'📝 Mesures'!$A$2:$A$201,A7)=0,"—",_xlfn.MAXIFS('📝 Mesures'!$H$2:$H$201,'📝 Mesures'!$A$2:$A$201,A7)),"—")</f>
        <v>46824</v>
      </c>
      <c r="D7" s="92" t="str" cm="1">
        <f t="array" ref="D7">IFERROR(INDEX('📝 Mesures'!$J$2:$J$201,MATCH(1,('📝 Mesures'!$A$2:$A$201=A7)*('📝 Mesures'!$H$2:$H$201=_xlfn.MAXIFS('📝 Mesures'!$H$2:$H$201,'📝 Mesures'!$A$2:$A$201,A7)),0)),"—")</f>
        <v>✅ Satisfaisant</v>
      </c>
      <c r="E7" s="92" t="str" cm="1">
        <f t="array" ref="E7">IFERROR(INDEX('📝 Mesures'!$K$2:$K$201,MATCH(1,('📝 Mesures'!$A$2:$A$201=A7)*('📝 Mesures'!$H$2:$H$201=_xlfn.MAXIFS('📝 Mesures'!$H$2:$H$201,'📝 Mesures'!$A$2:$A$201,A7)),0)),"—")</f>
        <v>✅ Amélioration</v>
      </c>
      <c r="F7" s="93">
        <f>COUNTIF('📝 Mesures'!$A$2:$A$201,A7)</f>
        <v>3</v>
      </c>
    </row>
    <row r="8" spans="1:6" ht="24" customHeight="1" x14ac:dyDescent="0.2">
      <c r="A8" s="89" t="str">
        <f>'📋 Indicateurs'!B18</f>
        <v>Soutien entre collègues</v>
      </c>
      <c r="B8" s="94" t="str" cm="1">
        <f t="array" ref="B8">IFERROR(INDEX('📝 Mesures'!$I$2:$I$201,MATCH(1,('📝 Mesures'!$A$2:$A$201=A8)*('📝 Mesures'!$H$2:$H$201=_xlfn.MAXIFS('📝 Mesures'!$H$2:$H$201,'📝 Mesures'!$A$2:$A$201,A8)),0)),"—")</f>
        <v>—</v>
      </c>
      <c r="C8" s="95" t="str">
        <f>IFERROR(IF(_xlfn.MAXIFS('📝 Mesures'!$H$2:$H$201,'📝 Mesures'!$A$2:$A$201,A8)=0,"—",_xlfn.MAXIFS('📝 Mesures'!$H$2:$H$201,'📝 Mesures'!$A$2:$A$201,A8)),"—")</f>
        <v>—</v>
      </c>
      <c r="D8" s="96" t="str" cm="1">
        <f t="array" ref="D8">IFERROR(INDEX('📝 Mesures'!$J$2:$J$201,MATCH(1,('📝 Mesures'!$A$2:$A$201=A8)*('📝 Mesures'!$H$2:$H$201=_xlfn.MAXIFS('📝 Mesures'!$H$2:$H$201,'📝 Mesures'!$A$2:$A$201,A8)),0)),"—")</f>
        <v>—</v>
      </c>
      <c r="E8" s="96" t="str" cm="1">
        <f t="array" ref="E8">IFERROR(INDEX('📝 Mesures'!$K$2:$K$201,MATCH(1,('📝 Mesures'!$A$2:$A$201=A8)*('📝 Mesures'!$H$2:$H$201=_xlfn.MAXIFS('📝 Mesures'!$H$2:$H$201,'📝 Mesures'!$A$2:$A$201,A8)),0)),"—")</f>
        <v>—</v>
      </c>
      <c r="F8" s="97">
        <f>COUNTIF('📝 Mesures'!$A$2:$A$201,A8)</f>
        <v>0</v>
      </c>
    </row>
    <row r="9" spans="1:6" ht="21.75" customHeight="1" x14ac:dyDescent="0.2">
      <c r="A9" s="88" t="str">
        <f>'📋 Indicateurs'!B19</f>
        <v>Reconnaissance au travail</v>
      </c>
      <c r="B9" s="90" t="str" cm="1">
        <f t="array" ref="B9">IFERROR(INDEX('📝 Mesures'!$I$2:$I$201,MATCH(1,('📝 Mesures'!$A$2:$A$201=A9)*('📝 Mesures'!$H$2:$H$201=_xlfn.MAXIFS('📝 Mesures'!$H$2:$H$201,'📝 Mesures'!$A$2:$A$201,A9)),0)),"—")</f>
        <v>—</v>
      </c>
      <c r="C9" s="91" t="str">
        <f>IFERROR(IF(_xlfn.MAXIFS('📝 Mesures'!$H$2:$H$201,'📝 Mesures'!$A$2:$A$201,A9)=0,"—",_xlfn.MAXIFS('📝 Mesures'!$H$2:$H$201,'📝 Mesures'!$A$2:$A$201,A9)),"—")</f>
        <v>—</v>
      </c>
      <c r="D9" s="92" t="str" cm="1">
        <f t="array" ref="D9">IFERROR(INDEX('📝 Mesures'!$J$2:$J$201,MATCH(1,('📝 Mesures'!$A$2:$A$201=A9)*('📝 Mesures'!$H$2:$H$201=_xlfn.MAXIFS('📝 Mesures'!$H$2:$H$201,'📝 Mesures'!$A$2:$A$201,A9)),0)),"—")</f>
        <v>—</v>
      </c>
      <c r="E9" s="92" t="str" cm="1">
        <f t="array" ref="E9">IFERROR(INDEX('📝 Mesures'!$K$2:$K$201,MATCH(1,('📝 Mesures'!$A$2:$A$201=A9)*('📝 Mesures'!$H$2:$H$201=_xlfn.MAXIFS('📝 Mesures'!$H$2:$H$201,'📝 Mesures'!$A$2:$A$201,A9)),0)),"—")</f>
        <v>—</v>
      </c>
      <c r="F9" s="93">
        <f>COUNTIF('📝 Mesures'!$A$2:$A$201,A9)</f>
        <v>0</v>
      </c>
    </row>
    <row r="10" spans="1:6" ht="15" customHeight="1" x14ac:dyDescent="0.2">
      <c r="A10" s="89" t="str">
        <f>'📋 Indicateurs'!B20</f>
        <v>Sens donné au travail</v>
      </c>
      <c r="B10" s="94" t="str" cm="1">
        <f t="array" ref="B10">IFERROR(INDEX('📝 Mesures'!$I$2:$I$201,MATCH(1,('📝 Mesures'!$A$2:$A$201=A10)*('📝 Mesures'!$H$2:$H$201=_xlfn.MAXIFS('📝 Mesures'!$H$2:$H$201,'📝 Mesures'!$A$2:$A$201,A10)),0)),"—")</f>
        <v>—</v>
      </c>
      <c r="C10" s="95" t="str">
        <f>IFERROR(IF(_xlfn.MAXIFS('📝 Mesures'!$H$2:$H$201,'📝 Mesures'!$A$2:$A$201,A10)=0,"—",_xlfn.MAXIFS('📝 Mesures'!$H$2:$H$201,'📝 Mesures'!$A$2:$A$201,A10)),"—")</f>
        <v>—</v>
      </c>
      <c r="D10" s="96" t="str" cm="1">
        <f t="array" ref="D10">IFERROR(INDEX('📝 Mesures'!$J$2:$J$201,MATCH(1,('📝 Mesures'!$A$2:$A$201=A10)*('📝 Mesures'!$H$2:$H$201=_xlfn.MAXIFS('📝 Mesures'!$H$2:$H$201,'📝 Mesures'!$A$2:$A$201,A10)),0)),"—")</f>
        <v>—</v>
      </c>
      <c r="E10" s="96" t="str" cm="1">
        <f t="array" ref="E10">IFERROR(INDEX('📝 Mesures'!$K$2:$K$201,MATCH(1,('📝 Mesures'!$A$2:$A$201=A10)*('📝 Mesures'!$H$2:$H$201=_xlfn.MAXIFS('📝 Mesures'!$H$2:$H$201,'📝 Mesures'!$A$2:$A$201,A10)),0)),"—")</f>
        <v>—</v>
      </c>
      <c r="F10" s="97">
        <f>COUNTIF('📝 Mesures'!$A$2:$A$201,A10)</f>
        <v>0</v>
      </c>
    </row>
    <row r="11" spans="1:6" ht="15" customHeight="1" x14ac:dyDescent="0.2">
      <c r="A11" s="88" t="str">
        <f>'📋 Indicateurs'!B21</f>
        <v>Engagement des élèves</v>
      </c>
      <c r="B11" s="90" t="str" cm="1">
        <f t="array" ref="B11">IFERROR(INDEX('📝 Mesures'!$I$2:$I$201,MATCH(1,('📝 Mesures'!$A$2:$A$201=A11)*('📝 Mesures'!$H$2:$H$201=_xlfn.MAXIFS('📝 Mesures'!$H$2:$H$201,'📝 Mesures'!$A$2:$A$201,A11)),0)),"—")</f>
        <v>—</v>
      </c>
      <c r="C11" s="91" t="str">
        <f>IFERROR(IF(_xlfn.MAXIFS('📝 Mesures'!$H$2:$H$201,'📝 Mesures'!$A$2:$A$201,A11)=0,"—",_xlfn.MAXIFS('📝 Mesures'!$H$2:$H$201,'📝 Mesures'!$A$2:$A$201,A11)),"—")</f>
        <v>—</v>
      </c>
      <c r="D11" s="92" t="str" cm="1">
        <f t="array" ref="D11">IFERROR(INDEX('📝 Mesures'!$J$2:$J$201,MATCH(1,('📝 Mesures'!$A$2:$A$201=A11)*('📝 Mesures'!$H$2:$H$201=_xlfn.MAXIFS('📝 Mesures'!$H$2:$H$201,'📝 Mesures'!$A$2:$A$201,A11)),0)),"—")</f>
        <v>—</v>
      </c>
      <c r="E11" s="92" t="str" cm="1">
        <f t="array" ref="E11">IFERROR(INDEX('📝 Mesures'!$K$2:$K$201,MATCH(1,('📝 Mesures'!$A$2:$A$201=A11)*('📝 Mesures'!$H$2:$H$201=_xlfn.MAXIFS('📝 Mesures'!$H$2:$H$201,'📝 Mesures'!$A$2:$A$201,A11)),0)),"—")</f>
        <v>—</v>
      </c>
      <c r="F11" s="93">
        <f>COUNTIF('📝 Mesures'!$A$2:$A$201,A11)</f>
        <v>0</v>
      </c>
    </row>
    <row r="12" spans="1:6" ht="15" customHeight="1" x14ac:dyDescent="0.2">
      <c r="A12" s="89" t="str">
        <f>'📋 Indicateurs'!B22</f>
        <v>Liens école-communauté</v>
      </c>
      <c r="B12" s="94" t="str" cm="1">
        <f t="array" ref="B12">IFERROR(INDEX('📝 Mesures'!$I$2:$I$201,MATCH(1,('📝 Mesures'!$A$2:$A$201=A12)*('📝 Mesures'!$H$2:$H$201=_xlfn.MAXIFS('📝 Mesures'!$H$2:$H$201,'📝 Mesures'!$A$2:$A$201,A12)),0)),"—")</f>
        <v>—</v>
      </c>
      <c r="C12" s="95" t="str">
        <f>IFERROR(IF(_xlfn.MAXIFS('📝 Mesures'!$H$2:$H$201,'📝 Mesures'!$A$2:$A$201,A12)=0,"—",_xlfn.MAXIFS('📝 Mesures'!$H$2:$H$201,'📝 Mesures'!$A$2:$A$201,A12)),"—")</f>
        <v>—</v>
      </c>
      <c r="D12" s="96" t="str" cm="1">
        <f t="array" ref="D12">IFERROR(INDEX('📝 Mesures'!$J$2:$J$201,MATCH(1,('📝 Mesures'!$A$2:$A$201=A12)*('📝 Mesures'!$H$2:$H$201=_xlfn.MAXIFS('📝 Mesures'!$H$2:$H$201,'📝 Mesures'!$A$2:$A$201,A12)),0)),"—")</f>
        <v>—</v>
      </c>
      <c r="E12" s="96" t="str" cm="1">
        <f t="array" ref="E12">IFERROR(INDEX('📝 Mesures'!$K$2:$K$201,MATCH(1,('📝 Mesures'!$A$2:$A$201=A12)*('📝 Mesures'!$H$2:$H$201=_xlfn.MAXIFS('📝 Mesures'!$H$2:$H$201,'📝 Mesures'!$A$2:$A$201,A12)),0)),"—")</f>
        <v>—</v>
      </c>
      <c r="F12" s="97">
        <f>COUNTIF('📝 Mesures'!$A$2:$A$201,A12)</f>
        <v>0</v>
      </c>
    </row>
    <row r="13" spans="1:6" ht="15" customHeight="1" x14ac:dyDescent="0.2">
      <c r="A13" s="88" t="str">
        <f>'📋 Indicateurs'!B23</f>
        <v>Formation continue enseignants</v>
      </c>
      <c r="B13" s="90" t="str" cm="1">
        <f t="array" ref="B13">IFERROR(INDEX('📝 Mesures'!$I$2:$I$201,MATCH(1,('📝 Mesures'!$A$2:$A$201=A13)*('📝 Mesures'!$H$2:$H$201=_xlfn.MAXIFS('📝 Mesures'!$H$2:$H$201,'📝 Mesures'!$A$2:$A$201,A13)),0)),"—")</f>
        <v>—</v>
      </c>
      <c r="C13" s="91" t="str">
        <f>IFERROR(IF(_xlfn.MAXIFS('📝 Mesures'!$H$2:$H$201,'📝 Mesures'!$A$2:$A$201,A13)=0,"—",_xlfn.MAXIFS('📝 Mesures'!$H$2:$H$201,'📝 Mesures'!$A$2:$A$201,A13)),"—")</f>
        <v>—</v>
      </c>
      <c r="D13" s="92" t="str" cm="1">
        <f t="array" ref="D13">IFERROR(INDEX('📝 Mesures'!$J$2:$J$201,MATCH(1,('📝 Mesures'!$A$2:$A$201=A13)*('📝 Mesures'!$H$2:$H$201=_xlfn.MAXIFS('📝 Mesures'!$H$2:$H$201,'📝 Mesures'!$A$2:$A$201,A13)),0)),"—")</f>
        <v>—</v>
      </c>
      <c r="E13" s="92" t="str" cm="1">
        <f t="array" ref="E13">IFERROR(INDEX('📝 Mesures'!$K$2:$K$201,MATCH(1,('📝 Mesures'!$A$2:$A$201=A13)*('📝 Mesures'!$H$2:$H$201=_xlfn.MAXIFS('📝 Mesures'!$H$2:$H$201,'📝 Mesures'!$A$2:$A$201,A13)),0)),"—")</f>
        <v>—</v>
      </c>
      <c r="F13" s="93">
        <f>COUNTIF('📝 Mesures'!$A$2:$A$201,A13)</f>
        <v>0</v>
      </c>
    </row>
    <row r="14" spans="1:6" ht="15" customHeight="1" x14ac:dyDescent="0.2">
      <c r="A14" s="98" t="s">
        <v>39</v>
      </c>
      <c r="B14" s="99">
        <f>IFERROR(AVERAGE(B5:B13),"—")</f>
        <v>3</v>
      </c>
      <c r="C14" s="87"/>
      <c r="D14" s="87"/>
      <c r="E14" s="87"/>
      <c r="F14" s="87"/>
    </row>
    <row r="16" spans="1:6" ht="15" customHeight="1" outlineLevel="1" x14ac:dyDescent="0.2">
      <c r="A16" s="118" t="s">
        <v>262</v>
      </c>
    </row>
    <row r="17" spans="1:9" ht="15" customHeight="1" outlineLevel="1" x14ac:dyDescent="0.2">
      <c r="A17" s="117"/>
      <c r="B17" s="121" cm="1">
        <f t="array" ref="B17">IFERROR(_xlfn.AGGREGATE(15,6,'📝 Mesures'!$H$2:$H$201/(('📝 Mesures'!$C$2:$C$201=3)*('📝 Mesures'!$H$2:$H$201&lt;&gt;"")),1),"")</f>
        <v>46065</v>
      </c>
      <c r="C17" s="121" cm="1">
        <f t="array" ref="C17">IFERROR(_xlfn.AGGREGATE(15,6,'📝 Mesures'!$H$2:$H$201/(('📝 Mesures'!$C$2:$C$201=3)*('📝 Mesures'!$H$2:$H$201&lt;&gt;"")),2),"")</f>
        <v>46065</v>
      </c>
      <c r="D17" s="121" cm="1">
        <f t="array" ref="D17">IFERROR(_xlfn.AGGREGATE(15,6,'📝 Mesures'!$H$2:$H$201/(('📝 Mesures'!$C$2:$C$201=3)*('📝 Mesures'!$H$2:$H$201&lt;&gt;"")),3),"")</f>
        <v>46185</v>
      </c>
      <c r="E17" s="121" cm="1">
        <f t="array" ref="E17">IFERROR(_xlfn.AGGREGATE(15,6,'📝 Mesures'!$H$2:$H$201/(('📝 Mesures'!$C$2:$C$201=3)*('📝 Mesures'!$H$2:$H$201&lt;&gt;"")),4),"")</f>
        <v>46430</v>
      </c>
      <c r="F17" s="121" cm="1">
        <f t="array" ref="F17">IFERROR(_xlfn.AGGREGATE(15,6,'📝 Mesures'!$H$2:$H$201/(('📝 Mesures'!$C$2:$C$201=3)*('📝 Mesures'!$H$2:$H$201&lt;&gt;"")),5),"")</f>
        <v>46824</v>
      </c>
      <c r="G17" s="121" t="str" cm="1">
        <f t="array" ref="G17">IFERROR(_xlfn.AGGREGATE(15,6,'📝 Mesures'!$H$2:$H$201/(('📝 Mesures'!$C$2:$C$201=3)*('📝 Mesures'!$H$2:$H$201&lt;&gt;"")),6),"")</f>
        <v/>
      </c>
      <c r="H17" s="121" t="str" cm="1">
        <f t="array" ref="H17">IFERROR(_xlfn.AGGREGATE(15,6,'📝 Mesures'!$H$2:$H$201/(('📝 Mesures'!$C$2:$C$201=3)*('📝 Mesures'!$H$2:$H$201&lt;&gt;"")),7),"")</f>
        <v/>
      </c>
      <c r="I17" s="121" t="str" cm="1">
        <f t="array" ref="I17">IFERROR(_xlfn.AGGREGATE(15,6,'📝 Mesures'!$H$2:$H$201/(('📝 Mesures'!$C$2:$C$201=3)*('📝 Mesures'!$H$2:$H$201&lt;&gt;"")),8),"")</f>
        <v/>
      </c>
    </row>
    <row r="18" spans="1:9" ht="15" customHeight="1" outlineLevel="1" x14ac:dyDescent="0.2">
      <c r="A18" s="117" t="str">
        <f t="shared" ref="A18:A26" si="0">A5</f>
        <v>Bien-être subjectif des élèves</v>
      </c>
      <c r="B18" s="120" t="str" cm="1">
        <f t="array" ref="B18">IFERROR(INDEX('📝 Mesures'!$I$2:$I$201,MATCH(1,('📝 Mesures'!$A$2:$A$201=$A18)*('📝 Mesures'!$H$2:$H$201=B$17),0)),"")</f>
        <v/>
      </c>
      <c r="C18" s="120" t="str" cm="1">
        <f t="array" ref="C18">IFERROR(INDEX('📝 Mesures'!$I$2:$I$201,MATCH(1,('📝 Mesures'!$A$2:$A$201=$A18)*('📝 Mesures'!$H$2:$H$201=C$17),0)),"")</f>
        <v/>
      </c>
      <c r="D18" s="120" t="str" cm="1">
        <f t="array" ref="D18">IFERROR(INDEX('📝 Mesures'!$I$2:$I$201,MATCH(1,('📝 Mesures'!$A$2:$A$201=$A18)*('📝 Mesures'!$H$2:$H$201=D$17),0)),"")</f>
        <v/>
      </c>
      <c r="E18" s="120" t="str" cm="1">
        <f t="array" ref="E18">IFERROR(INDEX('📝 Mesures'!$I$2:$I$201,MATCH(1,('📝 Mesures'!$A$2:$A$201=$A18)*('📝 Mesures'!$H$2:$H$201=E$17),0)),"")</f>
        <v/>
      </c>
      <c r="F18" s="120" t="str" cm="1">
        <f t="array" ref="F18">IFERROR(INDEX('📝 Mesures'!$I$2:$I$201,MATCH(1,('📝 Mesures'!$A$2:$A$201=$A18)*('📝 Mesures'!$H$2:$H$201=F$17),0)),"")</f>
        <v/>
      </c>
      <c r="G18" s="120" t="str" cm="1">
        <f t="array" ref="G18">IFERROR(INDEX('📝 Mesures'!$I$2:$I$201,MATCH(1,('📝 Mesures'!$A$2:$A$201=$A18)*('📝 Mesures'!$H$2:$H$201=G$17),0)),"")</f>
        <v/>
      </c>
      <c r="H18" s="120" t="str" cm="1">
        <f t="array" ref="H18">IFERROR(INDEX('📝 Mesures'!$I$2:$I$201,MATCH(1,('📝 Mesures'!$A$2:$A$201=$A18)*('📝 Mesures'!$H$2:$H$201=H$17),0)),"")</f>
        <v/>
      </c>
      <c r="I18" s="120" t="str" cm="1">
        <f t="array" ref="I18">IFERROR(INDEX('📝 Mesures'!$I$2:$I$201,MATCH(1,('📝 Mesures'!$A$2:$A$201=$A18)*('📝 Mesures'!$H$2:$H$201=I$17),0)),"")</f>
        <v/>
      </c>
    </row>
    <row r="19" spans="1:9" ht="15" customHeight="1" outlineLevel="1" x14ac:dyDescent="0.2">
      <c r="A19" s="117" t="str">
        <f t="shared" si="0"/>
        <v>Bien-être subjectif des enseignants</v>
      </c>
      <c r="B19" s="120" cm="1">
        <f t="array" ref="B19">IFERROR(INDEX('📝 Mesures'!$I$2:$I$201,MATCH(1,('📝 Mesures'!$A$2:$A$201=$A19)*('📝 Mesures'!$H$2:$H$201=B$17),0)),"")</f>
        <v>5</v>
      </c>
      <c r="C19" s="120" cm="1">
        <f t="array" ref="C19">IFERROR(INDEX('📝 Mesures'!$I$2:$I$201,MATCH(1,('📝 Mesures'!$A$2:$A$201=$A19)*('📝 Mesures'!$H$2:$H$201=C$17),0)),"")</f>
        <v>5</v>
      </c>
      <c r="D19" s="120" cm="1">
        <f t="array" ref="D19">IFERROR(INDEX('📝 Mesures'!$I$2:$I$201,MATCH(1,('📝 Mesures'!$A$2:$A$201=$A19)*('📝 Mesures'!$H$2:$H$201=D$17),0)),"")</f>
        <v>1</v>
      </c>
      <c r="E19" s="120" t="str" cm="1">
        <f t="array" ref="E19">IFERROR(INDEX('📝 Mesures'!$I$2:$I$201,MATCH(1,('📝 Mesures'!$A$2:$A$201=$A19)*('📝 Mesures'!$H$2:$H$201=E$17),0)),"")</f>
        <v/>
      </c>
      <c r="F19" s="120" t="str" cm="1">
        <f t="array" ref="F19">IFERROR(INDEX('📝 Mesures'!$I$2:$I$201,MATCH(1,('📝 Mesures'!$A$2:$A$201=$A19)*('📝 Mesures'!$H$2:$H$201=F$17),0)),"")</f>
        <v/>
      </c>
      <c r="G19" s="120" t="str" cm="1">
        <f t="array" ref="G19">IFERROR(INDEX('📝 Mesures'!$I$2:$I$201,MATCH(1,('📝 Mesures'!$A$2:$A$201=$A19)*('📝 Mesures'!$H$2:$H$201=G$17),0)),"")</f>
        <v/>
      </c>
      <c r="H19" s="120" t="str" cm="1">
        <f t="array" ref="H19">IFERROR(INDEX('📝 Mesures'!$I$2:$I$201,MATCH(1,('📝 Mesures'!$A$2:$A$201=$A19)*('📝 Mesures'!$H$2:$H$201=H$17),0)),"")</f>
        <v/>
      </c>
      <c r="I19" s="120" t="str" cm="1">
        <f t="array" ref="I19">IFERROR(INDEX('📝 Mesures'!$I$2:$I$201,MATCH(1,('📝 Mesures'!$A$2:$A$201=$A19)*('📝 Mesures'!$H$2:$H$201=I$17),0)),"")</f>
        <v/>
      </c>
    </row>
    <row r="20" spans="1:9" ht="15" customHeight="1" outlineLevel="1" x14ac:dyDescent="0.2">
      <c r="A20" s="117" t="str">
        <f t="shared" si="0"/>
        <v>Efficacité collective de l'équipe</v>
      </c>
      <c r="B20" s="120" cm="1">
        <f t="array" ref="B20">IFERROR(INDEX('📝 Mesures'!$I$2:$I$201,MATCH(1,('📝 Mesures'!$A$2:$A$201=$A20)*('📝 Mesures'!$H$2:$H$201=B$17),0)),"")</f>
        <v>4</v>
      </c>
      <c r="C20" s="120" cm="1">
        <f t="array" ref="C20">IFERROR(INDEX('📝 Mesures'!$I$2:$I$201,MATCH(1,('📝 Mesures'!$A$2:$A$201=$A20)*('📝 Mesures'!$H$2:$H$201=C$17),0)),"")</f>
        <v>4</v>
      </c>
      <c r="D20" s="120" t="str" cm="1">
        <f t="array" ref="D20">IFERROR(INDEX('📝 Mesures'!$I$2:$I$201,MATCH(1,('📝 Mesures'!$A$2:$A$201=$A20)*('📝 Mesures'!$H$2:$H$201=D$17),0)),"")</f>
        <v/>
      </c>
      <c r="E20" s="120" cm="1">
        <f t="array" ref="E20">IFERROR(INDEX('📝 Mesures'!$I$2:$I$201,MATCH(1,('📝 Mesures'!$A$2:$A$201=$A20)*('📝 Mesures'!$H$2:$H$201=E$17),0)),"")</f>
        <v>2</v>
      </c>
      <c r="F20" s="120" cm="1">
        <f t="array" ref="F20">IFERROR(INDEX('📝 Mesures'!$I$2:$I$201,MATCH(1,('📝 Mesures'!$A$2:$A$201=$A20)*('📝 Mesures'!$H$2:$H$201=F$17),0)),"")</f>
        <v>5</v>
      </c>
      <c r="G20" s="120" t="str" cm="1">
        <f t="array" ref="G20">IFERROR(INDEX('📝 Mesures'!$I$2:$I$201,MATCH(1,('📝 Mesures'!$A$2:$A$201=$A20)*('📝 Mesures'!$H$2:$H$201=G$17),0)),"")</f>
        <v/>
      </c>
      <c r="H20" s="120" t="str" cm="1">
        <f t="array" ref="H20">IFERROR(INDEX('📝 Mesures'!$I$2:$I$201,MATCH(1,('📝 Mesures'!$A$2:$A$201=$A20)*('📝 Mesures'!$H$2:$H$201=H$17),0)),"")</f>
        <v/>
      </c>
      <c r="I20" s="120" t="str" cm="1">
        <f t="array" ref="I20">IFERROR(INDEX('📝 Mesures'!$I$2:$I$201,MATCH(1,('📝 Mesures'!$A$2:$A$201=$A20)*('📝 Mesures'!$H$2:$H$201=I$17),0)),"")</f>
        <v/>
      </c>
    </row>
    <row r="21" spans="1:9" ht="15" customHeight="1" outlineLevel="1" x14ac:dyDescent="0.2">
      <c r="A21" s="117" t="str">
        <f t="shared" si="0"/>
        <v>Soutien entre collègues</v>
      </c>
      <c r="B21" s="120" t="str" cm="1">
        <f t="array" ref="B21">IFERROR(INDEX('📝 Mesures'!$I$2:$I$201,MATCH(1,('📝 Mesures'!$A$2:$A$201=$A21)*('📝 Mesures'!$H$2:$H$201=B$17),0)),"")</f>
        <v/>
      </c>
      <c r="C21" s="120" t="str" cm="1">
        <f t="array" ref="C21">IFERROR(INDEX('📝 Mesures'!$I$2:$I$201,MATCH(1,('📝 Mesures'!$A$2:$A$201=$A21)*('📝 Mesures'!$H$2:$H$201=C$17),0)),"")</f>
        <v/>
      </c>
      <c r="D21" s="120" t="str" cm="1">
        <f t="array" ref="D21">IFERROR(INDEX('📝 Mesures'!$I$2:$I$201,MATCH(1,('📝 Mesures'!$A$2:$A$201=$A21)*('📝 Mesures'!$H$2:$H$201=D$17),0)),"")</f>
        <v/>
      </c>
      <c r="E21" s="120" t="str" cm="1">
        <f t="array" ref="E21">IFERROR(INDEX('📝 Mesures'!$I$2:$I$201,MATCH(1,('📝 Mesures'!$A$2:$A$201=$A21)*('📝 Mesures'!$H$2:$H$201=E$17),0)),"")</f>
        <v/>
      </c>
      <c r="F21" s="120" t="str" cm="1">
        <f t="array" ref="F21">IFERROR(INDEX('📝 Mesures'!$I$2:$I$201,MATCH(1,('📝 Mesures'!$A$2:$A$201=$A21)*('📝 Mesures'!$H$2:$H$201=F$17),0)),"")</f>
        <v/>
      </c>
      <c r="G21" s="120" t="str" cm="1">
        <f t="array" ref="G21">IFERROR(INDEX('📝 Mesures'!$I$2:$I$201,MATCH(1,('📝 Mesures'!$A$2:$A$201=$A21)*('📝 Mesures'!$H$2:$H$201=G$17),0)),"")</f>
        <v/>
      </c>
      <c r="H21" s="120" t="str" cm="1">
        <f t="array" ref="H21">IFERROR(INDEX('📝 Mesures'!$I$2:$I$201,MATCH(1,('📝 Mesures'!$A$2:$A$201=$A21)*('📝 Mesures'!$H$2:$H$201=H$17),0)),"")</f>
        <v/>
      </c>
      <c r="I21" s="120" t="str" cm="1">
        <f t="array" ref="I21">IFERROR(INDEX('📝 Mesures'!$I$2:$I$201,MATCH(1,('📝 Mesures'!$A$2:$A$201=$A21)*('📝 Mesures'!$H$2:$H$201=I$17),0)),"")</f>
        <v/>
      </c>
    </row>
    <row r="22" spans="1:9" ht="15" customHeight="1" outlineLevel="1" x14ac:dyDescent="0.2">
      <c r="A22" s="117" t="str">
        <f t="shared" si="0"/>
        <v>Reconnaissance au travail</v>
      </c>
      <c r="B22" s="120" t="str" cm="1">
        <f t="array" ref="B22">IFERROR(INDEX('📝 Mesures'!$I$2:$I$201,MATCH(1,('📝 Mesures'!$A$2:$A$201=$A22)*('📝 Mesures'!$H$2:$H$201=B$17),0)),"")</f>
        <v/>
      </c>
      <c r="C22" s="120" t="str" cm="1">
        <f t="array" ref="C22">IFERROR(INDEX('📝 Mesures'!$I$2:$I$201,MATCH(1,('📝 Mesures'!$A$2:$A$201=$A22)*('📝 Mesures'!$H$2:$H$201=C$17),0)),"")</f>
        <v/>
      </c>
      <c r="D22" s="120" t="str" cm="1">
        <f t="array" ref="D22">IFERROR(INDEX('📝 Mesures'!$I$2:$I$201,MATCH(1,('📝 Mesures'!$A$2:$A$201=$A22)*('📝 Mesures'!$H$2:$H$201=D$17),0)),"")</f>
        <v/>
      </c>
      <c r="E22" s="120" t="str" cm="1">
        <f t="array" ref="E22">IFERROR(INDEX('📝 Mesures'!$I$2:$I$201,MATCH(1,('📝 Mesures'!$A$2:$A$201=$A22)*('📝 Mesures'!$H$2:$H$201=E$17),0)),"")</f>
        <v/>
      </c>
      <c r="F22" s="120" t="str" cm="1">
        <f t="array" ref="F22">IFERROR(INDEX('📝 Mesures'!$I$2:$I$201,MATCH(1,('📝 Mesures'!$A$2:$A$201=$A22)*('📝 Mesures'!$H$2:$H$201=F$17),0)),"")</f>
        <v/>
      </c>
      <c r="G22" s="120" t="str" cm="1">
        <f t="array" ref="G22">IFERROR(INDEX('📝 Mesures'!$I$2:$I$201,MATCH(1,('📝 Mesures'!$A$2:$A$201=$A22)*('📝 Mesures'!$H$2:$H$201=G$17),0)),"")</f>
        <v/>
      </c>
      <c r="H22" s="120" t="str" cm="1">
        <f t="array" ref="H22">IFERROR(INDEX('📝 Mesures'!$I$2:$I$201,MATCH(1,('📝 Mesures'!$A$2:$A$201=$A22)*('📝 Mesures'!$H$2:$H$201=H$17),0)),"")</f>
        <v/>
      </c>
      <c r="I22" s="120" t="str" cm="1">
        <f t="array" ref="I22">IFERROR(INDEX('📝 Mesures'!$I$2:$I$201,MATCH(1,('📝 Mesures'!$A$2:$A$201=$A22)*('📝 Mesures'!$H$2:$H$201=I$17),0)),"")</f>
        <v/>
      </c>
    </row>
    <row r="23" spans="1:9" ht="15" customHeight="1" outlineLevel="1" x14ac:dyDescent="0.2">
      <c r="A23" s="117" t="str">
        <f t="shared" si="0"/>
        <v>Sens donné au travail</v>
      </c>
      <c r="B23" s="120" t="str" cm="1">
        <f t="array" ref="B23">IFERROR(INDEX('📝 Mesures'!$I$2:$I$201,MATCH(1,('📝 Mesures'!$A$2:$A$201=$A23)*('📝 Mesures'!$H$2:$H$201=B$17),0)),"")</f>
        <v/>
      </c>
      <c r="C23" s="120" t="str" cm="1">
        <f t="array" ref="C23">IFERROR(INDEX('📝 Mesures'!$I$2:$I$201,MATCH(1,('📝 Mesures'!$A$2:$A$201=$A23)*('📝 Mesures'!$H$2:$H$201=C$17),0)),"")</f>
        <v/>
      </c>
      <c r="D23" s="120" t="str" cm="1">
        <f t="array" ref="D23">IFERROR(INDEX('📝 Mesures'!$I$2:$I$201,MATCH(1,('📝 Mesures'!$A$2:$A$201=$A23)*('📝 Mesures'!$H$2:$H$201=D$17),0)),"")</f>
        <v/>
      </c>
      <c r="E23" s="120" t="str" cm="1">
        <f t="array" ref="E23">IFERROR(INDEX('📝 Mesures'!$I$2:$I$201,MATCH(1,('📝 Mesures'!$A$2:$A$201=$A23)*('📝 Mesures'!$H$2:$H$201=E$17),0)),"")</f>
        <v/>
      </c>
      <c r="F23" s="120" t="str" cm="1">
        <f t="array" ref="F23">IFERROR(INDEX('📝 Mesures'!$I$2:$I$201,MATCH(1,('📝 Mesures'!$A$2:$A$201=$A23)*('📝 Mesures'!$H$2:$H$201=F$17),0)),"")</f>
        <v/>
      </c>
      <c r="G23" s="120" t="str" cm="1">
        <f t="array" ref="G23">IFERROR(INDEX('📝 Mesures'!$I$2:$I$201,MATCH(1,('📝 Mesures'!$A$2:$A$201=$A23)*('📝 Mesures'!$H$2:$H$201=G$17),0)),"")</f>
        <v/>
      </c>
      <c r="H23" s="120" t="str" cm="1">
        <f t="array" ref="H23">IFERROR(INDEX('📝 Mesures'!$I$2:$I$201,MATCH(1,('📝 Mesures'!$A$2:$A$201=$A23)*('📝 Mesures'!$H$2:$H$201=H$17),0)),"")</f>
        <v/>
      </c>
      <c r="I23" s="120" t="str" cm="1">
        <f t="array" ref="I23">IFERROR(INDEX('📝 Mesures'!$I$2:$I$201,MATCH(1,('📝 Mesures'!$A$2:$A$201=$A23)*('📝 Mesures'!$H$2:$H$201=I$17),0)),"")</f>
        <v/>
      </c>
    </row>
    <row r="24" spans="1:9" ht="15" customHeight="1" outlineLevel="1" x14ac:dyDescent="0.2">
      <c r="A24" s="117" t="str">
        <f t="shared" si="0"/>
        <v>Engagement des élèves</v>
      </c>
      <c r="B24" s="120" t="str" cm="1">
        <f t="array" ref="B24">IFERROR(INDEX('📝 Mesures'!$I$2:$I$201,MATCH(1,('📝 Mesures'!$A$2:$A$201=$A24)*('📝 Mesures'!$H$2:$H$201=B$17),0)),"")</f>
        <v/>
      </c>
      <c r="C24" s="120" t="str" cm="1">
        <f t="array" ref="C24">IFERROR(INDEX('📝 Mesures'!$I$2:$I$201,MATCH(1,('📝 Mesures'!$A$2:$A$201=$A24)*('📝 Mesures'!$H$2:$H$201=C$17),0)),"")</f>
        <v/>
      </c>
      <c r="D24" s="120" t="str" cm="1">
        <f t="array" ref="D24">IFERROR(INDEX('📝 Mesures'!$I$2:$I$201,MATCH(1,('📝 Mesures'!$A$2:$A$201=$A24)*('📝 Mesures'!$H$2:$H$201=D$17),0)),"")</f>
        <v/>
      </c>
      <c r="E24" s="120" t="str" cm="1">
        <f t="array" ref="E24">IFERROR(INDEX('📝 Mesures'!$I$2:$I$201,MATCH(1,('📝 Mesures'!$A$2:$A$201=$A24)*('📝 Mesures'!$H$2:$H$201=E$17),0)),"")</f>
        <v/>
      </c>
      <c r="F24" s="120" t="str" cm="1">
        <f t="array" ref="F24">IFERROR(INDEX('📝 Mesures'!$I$2:$I$201,MATCH(1,('📝 Mesures'!$A$2:$A$201=$A24)*('📝 Mesures'!$H$2:$H$201=F$17),0)),"")</f>
        <v/>
      </c>
      <c r="G24" s="120" t="str" cm="1">
        <f t="array" ref="G24">IFERROR(INDEX('📝 Mesures'!$I$2:$I$201,MATCH(1,('📝 Mesures'!$A$2:$A$201=$A24)*('📝 Mesures'!$H$2:$H$201=G$17),0)),"")</f>
        <v/>
      </c>
      <c r="H24" s="120" t="str" cm="1">
        <f t="array" ref="H24">IFERROR(INDEX('📝 Mesures'!$I$2:$I$201,MATCH(1,('📝 Mesures'!$A$2:$A$201=$A24)*('📝 Mesures'!$H$2:$H$201=H$17),0)),"")</f>
        <v/>
      </c>
      <c r="I24" s="120" t="str" cm="1">
        <f t="array" ref="I24">IFERROR(INDEX('📝 Mesures'!$I$2:$I$201,MATCH(1,('📝 Mesures'!$A$2:$A$201=$A24)*('📝 Mesures'!$H$2:$H$201=I$17),0)),"")</f>
        <v/>
      </c>
    </row>
    <row r="25" spans="1:9" ht="15" customHeight="1" outlineLevel="1" x14ac:dyDescent="0.2">
      <c r="A25" s="117" t="str">
        <f t="shared" si="0"/>
        <v>Liens école-communauté</v>
      </c>
      <c r="B25" s="120" t="str" cm="1">
        <f t="array" ref="B25">IFERROR(INDEX('📝 Mesures'!$I$2:$I$201,MATCH(1,('📝 Mesures'!$A$2:$A$201=$A25)*('📝 Mesures'!$H$2:$H$201=B$17),0)),"")</f>
        <v/>
      </c>
      <c r="C25" s="120" t="str" cm="1">
        <f t="array" ref="C25">IFERROR(INDEX('📝 Mesures'!$I$2:$I$201,MATCH(1,('📝 Mesures'!$A$2:$A$201=$A25)*('📝 Mesures'!$H$2:$H$201=C$17),0)),"")</f>
        <v/>
      </c>
      <c r="D25" s="120" t="str" cm="1">
        <f t="array" ref="D25">IFERROR(INDEX('📝 Mesures'!$I$2:$I$201,MATCH(1,('📝 Mesures'!$A$2:$A$201=$A25)*('📝 Mesures'!$H$2:$H$201=D$17),0)),"")</f>
        <v/>
      </c>
      <c r="E25" s="120" t="str" cm="1">
        <f t="array" ref="E25">IFERROR(INDEX('📝 Mesures'!$I$2:$I$201,MATCH(1,('📝 Mesures'!$A$2:$A$201=$A25)*('📝 Mesures'!$H$2:$H$201=E$17),0)),"")</f>
        <v/>
      </c>
      <c r="F25" s="120" t="str" cm="1">
        <f t="array" ref="F25">IFERROR(INDEX('📝 Mesures'!$I$2:$I$201,MATCH(1,('📝 Mesures'!$A$2:$A$201=$A25)*('📝 Mesures'!$H$2:$H$201=F$17),0)),"")</f>
        <v/>
      </c>
      <c r="G25" s="120" t="str" cm="1">
        <f t="array" ref="G25">IFERROR(INDEX('📝 Mesures'!$I$2:$I$201,MATCH(1,('📝 Mesures'!$A$2:$A$201=$A25)*('📝 Mesures'!$H$2:$H$201=G$17),0)),"")</f>
        <v/>
      </c>
      <c r="H25" s="120" t="str" cm="1">
        <f t="array" ref="H25">IFERROR(INDEX('📝 Mesures'!$I$2:$I$201,MATCH(1,('📝 Mesures'!$A$2:$A$201=$A25)*('📝 Mesures'!$H$2:$H$201=H$17),0)),"")</f>
        <v/>
      </c>
      <c r="I25" s="120" t="str" cm="1">
        <f t="array" ref="I25">IFERROR(INDEX('📝 Mesures'!$I$2:$I$201,MATCH(1,('📝 Mesures'!$A$2:$A$201=$A25)*('📝 Mesures'!$H$2:$H$201=I$17),0)),"")</f>
        <v/>
      </c>
    </row>
    <row r="26" spans="1:9" ht="15" customHeight="1" outlineLevel="1" x14ac:dyDescent="0.2">
      <c r="A26" s="117" t="str">
        <f t="shared" si="0"/>
        <v>Formation continue enseignants</v>
      </c>
      <c r="B26" s="120" t="str" cm="1">
        <f t="array" ref="B26">IFERROR(INDEX('📝 Mesures'!$I$2:$I$201,MATCH(1,('📝 Mesures'!$A$2:$A$201=$A26)*('📝 Mesures'!$H$2:$H$201=B$17),0)),"")</f>
        <v/>
      </c>
      <c r="C26" s="120" t="str" cm="1">
        <f t="array" ref="C26">IFERROR(INDEX('📝 Mesures'!$I$2:$I$201,MATCH(1,('📝 Mesures'!$A$2:$A$201=$A26)*('📝 Mesures'!$H$2:$H$201=C$17),0)),"")</f>
        <v/>
      </c>
      <c r="D26" s="120" t="str" cm="1">
        <f t="array" ref="D26">IFERROR(INDEX('📝 Mesures'!$I$2:$I$201,MATCH(1,('📝 Mesures'!$A$2:$A$201=$A26)*('📝 Mesures'!$H$2:$H$201=D$17),0)),"")</f>
        <v/>
      </c>
      <c r="E26" s="120" t="str" cm="1">
        <f t="array" ref="E26">IFERROR(INDEX('📝 Mesures'!$I$2:$I$201,MATCH(1,('📝 Mesures'!$A$2:$A$201=$A26)*('📝 Mesures'!$H$2:$H$201=E$17),0)),"")</f>
        <v/>
      </c>
      <c r="F26" s="120" t="str" cm="1">
        <f t="array" ref="F26">IFERROR(INDEX('📝 Mesures'!$I$2:$I$201,MATCH(1,('📝 Mesures'!$A$2:$A$201=$A26)*('📝 Mesures'!$H$2:$H$201=F$17),0)),"")</f>
        <v/>
      </c>
      <c r="G26" s="120" t="str" cm="1">
        <f t="array" ref="G26">IFERROR(INDEX('📝 Mesures'!$I$2:$I$201,MATCH(1,('📝 Mesures'!$A$2:$A$201=$A26)*('📝 Mesures'!$H$2:$H$201=G$17),0)),"")</f>
        <v/>
      </c>
      <c r="H26" s="120" t="str" cm="1">
        <f t="array" ref="H26">IFERROR(INDEX('📝 Mesures'!$I$2:$I$201,MATCH(1,('📝 Mesures'!$A$2:$A$201=$A26)*('📝 Mesures'!$H$2:$H$201=H$17),0)),"")</f>
        <v/>
      </c>
      <c r="I26" s="120" t="str" cm="1">
        <f t="array" ref="I26">IFERROR(INDEX('📝 Mesures'!$I$2:$I$201,MATCH(1,('📝 Mesures'!$A$2:$A$201=$A26)*('📝 Mesures'!$H$2:$H$201=I$17),0)),"")</f>
        <v/>
      </c>
    </row>
    <row r="27" spans="1:9" ht="15" customHeight="1" outlineLevel="1" x14ac:dyDescent="0.2">
      <c r="A27" s="118" t="s">
        <v>263</v>
      </c>
      <c r="B27" s="122">
        <f t="shared" ref="B27:I27" si="1">IFERROR(AVERAGE(B18:B26),"")</f>
        <v>4.5</v>
      </c>
      <c r="C27" s="122">
        <f t="shared" si="1"/>
        <v>4.5</v>
      </c>
      <c r="D27" s="122">
        <f t="shared" si="1"/>
        <v>1</v>
      </c>
      <c r="E27" s="122">
        <f t="shared" si="1"/>
        <v>2</v>
      </c>
      <c r="F27" s="122">
        <f t="shared" si="1"/>
        <v>5</v>
      </c>
      <c r="G27" s="122" t="str">
        <f t="shared" si="1"/>
        <v/>
      </c>
      <c r="H27" s="122" t="str">
        <f t="shared" si="1"/>
        <v/>
      </c>
      <c r="I27" s="122" t="str">
        <f t="shared" si="1"/>
        <v/>
      </c>
    </row>
  </sheetData>
  <pageMargins left="0.75" right="0.75" top="1" bottom="1" header="0.511811023622047" footer="0.511811023622047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9"/>
  <sheetViews>
    <sheetView showGridLines="0" zoomScale="125" zoomScaleNormal="100" workbookViewId="0">
      <selection activeCell="B10" sqref="B10"/>
    </sheetView>
  </sheetViews>
  <sheetFormatPr baseColWidth="10" defaultColWidth="8.6640625" defaultRowHeight="15" customHeight="1" x14ac:dyDescent="0.2"/>
  <cols>
    <col min="1" max="1" width="14" customWidth="1"/>
    <col min="2" max="2" width="30" customWidth="1"/>
    <col min="3" max="3" width="40" customWidth="1"/>
    <col min="4" max="4" width="35" customWidth="1"/>
    <col min="5" max="5" width="40" customWidth="1"/>
  </cols>
  <sheetData>
    <row r="1" spans="1:5" ht="37.5" customHeight="1" x14ac:dyDescent="0.2">
      <c r="A1" s="136" t="s">
        <v>40</v>
      </c>
      <c r="B1" s="136"/>
      <c r="C1" s="136"/>
      <c r="D1" s="136"/>
      <c r="E1" s="136"/>
    </row>
    <row r="2" spans="1:5" ht="19.5" customHeight="1" x14ac:dyDescent="0.2">
      <c r="A2" s="137" t="s">
        <v>41</v>
      </c>
      <c r="B2" s="137"/>
      <c r="C2" s="137"/>
      <c r="D2" s="137"/>
      <c r="E2" s="137"/>
    </row>
    <row r="3" spans="1:5" ht="9.75" customHeight="1" x14ac:dyDescent="0.2"/>
    <row r="4" spans="1:5" ht="30" customHeight="1" x14ac:dyDescent="0.2">
      <c r="A4" s="17" t="s">
        <v>42</v>
      </c>
      <c r="B4" s="17" t="s">
        <v>43</v>
      </c>
      <c r="C4" s="17" t="s">
        <v>44</v>
      </c>
      <c r="D4" s="17" t="s">
        <v>45</v>
      </c>
      <c r="E4" s="17" t="s">
        <v>46</v>
      </c>
    </row>
    <row r="5" spans="1:5" ht="54.75" customHeight="1" x14ac:dyDescent="0.2">
      <c r="A5" s="18" t="s">
        <v>47</v>
      </c>
      <c r="B5" s="19" t="s">
        <v>48</v>
      </c>
      <c r="C5" s="20" t="s">
        <v>49</v>
      </c>
      <c r="D5" s="21" t="s">
        <v>50</v>
      </c>
      <c r="E5" s="22" t="s">
        <v>51</v>
      </c>
    </row>
    <row r="6" spans="1:5" ht="54.75" customHeight="1" x14ac:dyDescent="0.2">
      <c r="A6" s="23" t="s">
        <v>52</v>
      </c>
      <c r="B6" s="24" t="s">
        <v>53</v>
      </c>
      <c r="C6" s="25" t="s">
        <v>54</v>
      </c>
      <c r="D6" s="21" t="s">
        <v>55</v>
      </c>
      <c r="E6" s="26" t="s">
        <v>56</v>
      </c>
    </row>
    <row r="7" spans="1:5" ht="54.75" customHeight="1" x14ac:dyDescent="0.2">
      <c r="A7" s="18" t="s">
        <v>57</v>
      </c>
      <c r="B7" s="19" t="s">
        <v>20</v>
      </c>
      <c r="C7" s="20" t="s">
        <v>58</v>
      </c>
      <c r="D7" s="21" t="s">
        <v>59</v>
      </c>
      <c r="E7" s="22" t="s">
        <v>60</v>
      </c>
    </row>
    <row r="8" spans="1:5" ht="54.75" customHeight="1" x14ac:dyDescent="0.2">
      <c r="A8" s="23" t="s">
        <v>61</v>
      </c>
      <c r="B8" s="24" t="s">
        <v>62</v>
      </c>
      <c r="C8" s="25" t="s">
        <v>63</v>
      </c>
      <c r="D8" s="21" t="s">
        <v>64</v>
      </c>
      <c r="E8" s="26" t="s">
        <v>65</v>
      </c>
    </row>
    <row r="9" spans="1:5" ht="39.75" customHeight="1" x14ac:dyDescent="0.2">
      <c r="A9" s="27"/>
      <c r="B9" s="27"/>
      <c r="C9" s="28" t="s">
        <v>66</v>
      </c>
      <c r="D9" s="27"/>
      <c r="E9" s="27"/>
    </row>
  </sheetData>
  <mergeCells count="2">
    <mergeCell ref="A1:E1"/>
    <mergeCell ref="A2:E2"/>
  </mergeCells>
  <pageMargins left="0.75" right="0.75" top="1" bottom="1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10F6F-8150-9D47-9ED1-EDD1A3808490}">
  <dimension ref="A1:P23"/>
  <sheetViews>
    <sheetView topLeftCell="A12" workbookViewId="0">
      <selection activeCell="C6" sqref="C6"/>
    </sheetView>
  </sheetViews>
  <sheetFormatPr baseColWidth="10" defaultRowHeight="15" x14ac:dyDescent="0.2"/>
  <sheetData>
    <row r="1" spans="1:16" ht="28" x14ac:dyDescent="0.2">
      <c r="A1" s="29" t="s">
        <v>89</v>
      </c>
      <c r="B1" s="29" t="s">
        <v>17</v>
      </c>
      <c r="C1" s="29" t="s">
        <v>6</v>
      </c>
      <c r="D1" s="29" t="s">
        <v>90</v>
      </c>
      <c r="E1" s="29" t="s">
        <v>91</v>
      </c>
      <c r="F1" s="29" t="s">
        <v>26</v>
      </c>
      <c r="G1" s="29" t="s">
        <v>25</v>
      </c>
      <c r="H1" s="29" t="s">
        <v>92</v>
      </c>
      <c r="I1" s="29" t="s">
        <v>93</v>
      </c>
      <c r="J1" s="29" t="s">
        <v>94</v>
      </c>
      <c r="K1" s="29" t="s">
        <v>95</v>
      </c>
      <c r="L1" s="29" t="s">
        <v>96</v>
      </c>
      <c r="M1" s="29" t="s">
        <v>97</v>
      </c>
      <c r="N1" s="42" t="s">
        <v>205</v>
      </c>
      <c r="O1" s="42" t="s">
        <v>206</v>
      </c>
      <c r="P1" s="42" t="s">
        <v>207</v>
      </c>
    </row>
    <row r="2" spans="1:16" ht="65" x14ac:dyDescent="0.2">
      <c r="A2" s="30" t="s">
        <v>98</v>
      </c>
      <c r="B2" s="31" t="s">
        <v>99</v>
      </c>
      <c r="C2" s="30">
        <v>1</v>
      </c>
      <c r="D2" s="32" t="s">
        <v>100</v>
      </c>
      <c r="E2" s="31" t="s">
        <v>101</v>
      </c>
      <c r="F2" s="31" t="s">
        <v>30</v>
      </c>
      <c r="G2" s="31" t="s">
        <v>102</v>
      </c>
      <c r="H2" s="31" t="s">
        <v>103</v>
      </c>
      <c r="I2" s="33" t="s">
        <v>104</v>
      </c>
      <c r="J2" s="34" t="s">
        <v>105</v>
      </c>
      <c r="K2" s="35" t="s">
        <v>106</v>
      </c>
      <c r="L2" s="31" t="s">
        <v>107</v>
      </c>
      <c r="M2" s="31" t="s">
        <v>108</v>
      </c>
      <c r="N2" s="43">
        <v>0</v>
      </c>
      <c r="O2" s="43">
        <v>4</v>
      </c>
      <c r="P2" s="43" t="s">
        <v>208</v>
      </c>
    </row>
    <row r="3" spans="1:16" ht="65" x14ac:dyDescent="0.2">
      <c r="A3" s="30" t="s">
        <v>109</v>
      </c>
      <c r="B3" s="31" t="s">
        <v>20</v>
      </c>
      <c r="C3" s="30">
        <v>1</v>
      </c>
      <c r="D3" s="32" t="s">
        <v>100</v>
      </c>
      <c r="E3" s="31" t="s">
        <v>110</v>
      </c>
      <c r="F3" s="31" t="s">
        <v>30</v>
      </c>
      <c r="G3" s="31" t="s">
        <v>29</v>
      </c>
      <c r="H3" s="31" t="s">
        <v>103</v>
      </c>
      <c r="I3" s="33" t="s">
        <v>111</v>
      </c>
      <c r="J3" s="34" t="s">
        <v>112</v>
      </c>
      <c r="K3" s="35" t="s">
        <v>113</v>
      </c>
      <c r="L3" s="31" t="s">
        <v>114</v>
      </c>
      <c r="M3" s="31" t="s">
        <v>115</v>
      </c>
      <c r="N3" s="44">
        <v>5</v>
      </c>
      <c r="O3" s="44">
        <v>10</v>
      </c>
      <c r="P3" s="43" t="s">
        <v>208</v>
      </c>
    </row>
    <row r="4" spans="1:16" ht="78" x14ac:dyDescent="0.2">
      <c r="A4" s="30" t="s">
        <v>116</v>
      </c>
      <c r="B4" s="31" t="s">
        <v>31</v>
      </c>
      <c r="C4" s="30">
        <v>1</v>
      </c>
      <c r="D4" s="32" t="s">
        <v>100</v>
      </c>
      <c r="E4" s="31" t="s">
        <v>101</v>
      </c>
      <c r="F4" s="31" t="s">
        <v>30</v>
      </c>
      <c r="G4" s="31" t="s">
        <v>102</v>
      </c>
      <c r="H4" s="31" t="s">
        <v>103</v>
      </c>
      <c r="I4" s="33" t="s">
        <v>117</v>
      </c>
      <c r="J4" s="34" t="s">
        <v>118</v>
      </c>
      <c r="K4" s="35" t="s">
        <v>119</v>
      </c>
      <c r="L4" s="31" t="s">
        <v>120</v>
      </c>
      <c r="M4" s="31" t="s">
        <v>108</v>
      </c>
      <c r="N4" s="43">
        <v>2</v>
      </c>
      <c r="O4" s="43">
        <v>7</v>
      </c>
      <c r="P4" s="43" t="s">
        <v>208</v>
      </c>
    </row>
    <row r="5" spans="1:16" ht="78" x14ac:dyDescent="0.2">
      <c r="A5" s="30" t="s">
        <v>121</v>
      </c>
      <c r="B5" s="31" t="s">
        <v>122</v>
      </c>
      <c r="C5" s="30">
        <v>1</v>
      </c>
      <c r="D5" s="32" t="s">
        <v>100</v>
      </c>
      <c r="E5" s="31" t="s">
        <v>101</v>
      </c>
      <c r="F5" s="31" t="s">
        <v>34</v>
      </c>
      <c r="G5" s="31" t="s">
        <v>102</v>
      </c>
      <c r="H5" s="31" t="s">
        <v>103</v>
      </c>
      <c r="I5" s="33" t="s">
        <v>123</v>
      </c>
      <c r="J5" s="34" t="s">
        <v>124</v>
      </c>
      <c r="K5" s="35" t="s">
        <v>125</v>
      </c>
      <c r="L5" s="31" t="s">
        <v>126</v>
      </c>
      <c r="M5" s="31" t="s">
        <v>127</v>
      </c>
      <c r="N5" s="43">
        <v>0</v>
      </c>
      <c r="O5" s="43">
        <v>3</v>
      </c>
      <c r="P5" s="43" t="s">
        <v>208</v>
      </c>
    </row>
    <row r="6" spans="1:16" ht="52" x14ac:dyDescent="0.2">
      <c r="A6" s="36" t="s">
        <v>128</v>
      </c>
      <c r="B6" s="37" t="s">
        <v>129</v>
      </c>
      <c r="C6" s="36">
        <v>2</v>
      </c>
      <c r="D6" s="38" t="s">
        <v>130</v>
      </c>
      <c r="E6" s="37" t="s">
        <v>131</v>
      </c>
      <c r="F6" s="37" t="s">
        <v>33</v>
      </c>
      <c r="G6" s="37" t="s">
        <v>29</v>
      </c>
      <c r="H6" s="37" t="s">
        <v>132</v>
      </c>
      <c r="I6" s="33" t="s">
        <v>133</v>
      </c>
      <c r="J6" s="34" t="s">
        <v>134</v>
      </c>
      <c r="K6" s="35" t="s">
        <v>135</v>
      </c>
      <c r="L6" s="37" t="s">
        <v>136</v>
      </c>
      <c r="M6" s="37" t="s">
        <v>137</v>
      </c>
      <c r="N6" s="45">
        <v>3.5</v>
      </c>
      <c r="O6" s="45">
        <v>2.5</v>
      </c>
      <c r="P6" s="45" t="s">
        <v>209</v>
      </c>
    </row>
    <row r="7" spans="1:16" ht="65" x14ac:dyDescent="0.2">
      <c r="A7" s="36" t="s">
        <v>138</v>
      </c>
      <c r="B7" s="37" t="s">
        <v>139</v>
      </c>
      <c r="C7" s="36">
        <v>2</v>
      </c>
      <c r="D7" s="38" t="s">
        <v>130</v>
      </c>
      <c r="E7" s="37" t="s">
        <v>131</v>
      </c>
      <c r="F7" s="37" t="s">
        <v>33</v>
      </c>
      <c r="G7" s="37" t="s">
        <v>29</v>
      </c>
      <c r="H7" s="37" t="s">
        <v>140</v>
      </c>
      <c r="I7" s="33" t="s">
        <v>133</v>
      </c>
      <c r="J7" s="34" t="s">
        <v>134</v>
      </c>
      <c r="K7" s="35" t="s">
        <v>135</v>
      </c>
      <c r="L7" s="37" t="s">
        <v>141</v>
      </c>
      <c r="M7" s="37" t="s">
        <v>142</v>
      </c>
      <c r="N7" s="45">
        <v>3.5</v>
      </c>
      <c r="O7" s="45">
        <v>2.5</v>
      </c>
      <c r="P7" s="45" t="s">
        <v>209</v>
      </c>
    </row>
    <row r="8" spans="1:16" ht="65" x14ac:dyDescent="0.2">
      <c r="A8" s="36" t="s">
        <v>143</v>
      </c>
      <c r="B8" s="37" t="s">
        <v>21</v>
      </c>
      <c r="C8" s="36">
        <v>2</v>
      </c>
      <c r="D8" s="38" t="s">
        <v>130</v>
      </c>
      <c r="E8" s="37" t="s">
        <v>131</v>
      </c>
      <c r="F8" s="37" t="s">
        <v>33</v>
      </c>
      <c r="G8" s="37" t="s">
        <v>29</v>
      </c>
      <c r="H8" s="37" t="s">
        <v>140</v>
      </c>
      <c r="I8" s="33" t="s">
        <v>133</v>
      </c>
      <c r="J8" s="34" t="s">
        <v>134</v>
      </c>
      <c r="K8" s="35" t="s">
        <v>135</v>
      </c>
      <c r="L8" s="37" t="s">
        <v>144</v>
      </c>
      <c r="M8" s="37" t="s">
        <v>145</v>
      </c>
      <c r="N8" s="45">
        <v>3.5</v>
      </c>
      <c r="O8" s="45">
        <v>2.5</v>
      </c>
      <c r="P8" s="45" t="s">
        <v>209</v>
      </c>
    </row>
    <row r="9" spans="1:16" ht="78" x14ac:dyDescent="0.2">
      <c r="A9" s="36" t="s">
        <v>146</v>
      </c>
      <c r="B9" s="37" t="s">
        <v>147</v>
      </c>
      <c r="C9" s="36">
        <v>2</v>
      </c>
      <c r="D9" s="38" t="s">
        <v>130</v>
      </c>
      <c r="E9" s="37" t="s">
        <v>131</v>
      </c>
      <c r="F9" s="37" t="s">
        <v>34</v>
      </c>
      <c r="G9" s="37" t="s">
        <v>148</v>
      </c>
      <c r="H9" s="37" t="s">
        <v>149</v>
      </c>
      <c r="I9" s="33" t="s">
        <v>133</v>
      </c>
      <c r="J9" s="34" t="s">
        <v>134</v>
      </c>
      <c r="K9" s="35" t="s">
        <v>135</v>
      </c>
      <c r="L9" s="37" t="s">
        <v>150</v>
      </c>
      <c r="M9" s="37" t="s">
        <v>103</v>
      </c>
      <c r="N9" s="45">
        <v>3.5</v>
      </c>
      <c r="O9" s="45">
        <v>2.5</v>
      </c>
      <c r="P9" s="45" t="s">
        <v>209</v>
      </c>
    </row>
    <row r="10" spans="1:16" ht="52" x14ac:dyDescent="0.2">
      <c r="A10" s="36" t="s">
        <v>151</v>
      </c>
      <c r="B10" s="37" t="s">
        <v>152</v>
      </c>
      <c r="C10" s="36">
        <v>2</v>
      </c>
      <c r="D10" s="38" t="s">
        <v>130</v>
      </c>
      <c r="E10" s="37" t="s">
        <v>131</v>
      </c>
      <c r="F10" s="37" t="s">
        <v>35</v>
      </c>
      <c r="G10" s="37" t="s">
        <v>29</v>
      </c>
      <c r="H10" s="37" t="s">
        <v>153</v>
      </c>
      <c r="I10" s="33" t="s">
        <v>133</v>
      </c>
      <c r="J10" s="34" t="s">
        <v>134</v>
      </c>
      <c r="K10" s="35" t="s">
        <v>135</v>
      </c>
      <c r="L10" s="37" t="s">
        <v>154</v>
      </c>
      <c r="M10" s="37" t="s">
        <v>103</v>
      </c>
      <c r="N10" s="45">
        <v>3.5</v>
      </c>
      <c r="O10" s="45">
        <v>2.5</v>
      </c>
      <c r="P10" s="45" t="s">
        <v>209</v>
      </c>
    </row>
    <row r="11" spans="1:16" ht="78" x14ac:dyDescent="0.2">
      <c r="A11" s="36" t="s">
        <v>155</v>
      </c>
      <c r="B11" s="37" t="s">
        <v>156</v>
      </c>
      <c r="C11" s="36">
        <v>2</v>
      </c>
      <c r="D11" s="38" t="s">
        <v>130</v>
      </c>
      <c r="E11" s="37" t="s">
        <v>131</v>
      </c>
      <c r="F11" s="37" t="s">
        <v>34</v>
      </c>
      <c r="G11" s="37" t="s">
        <v>148</v>
      </c>
      <c r="H11" s="37" t="s">
        <v>157</v>
      </c>
      <c r="I11" s="33" t="s">
        <v>133</v>
      </c>
      <c r="J11" s="34" t="s">
        <v>134</v>
      </c>
      <c r="K11" s="35" t="s">
        <v>135</v>
      </c>
      <c r="L11" s="37" t="s">
        <v>158</v>
      </c>
      <c r="M11" s="37" t="s">
        <v>103</v>
      </c>
      <c r="N11" s="45">
        <v>3.5</v>
      </c>
      <c r="O11" s="45">
        <v>2.5</v>
      </c>
      <c r="P11" s="45" t="s">
        <v>209</v>
      </c>
    </row>
    <row r="12" spans="1:16" ht="52" x14ac:dyDescent="0.2">
      <c r="A12" s="36" t="s">
        <v>159</v>
      </c>
      <c r="B12" s="37" t="s">
        <v>160</v>
      </c>
      <c r="C12" s="36">
        <v>2</v>
      </c>
      <c r="D12" s="38" t="s">
        <v>130</v>
      </c>
      <c r="E12" s="37" t="s">
        <v>131</v>
      </c>
      <c r="F12" s="37" t="s">
        <v>35</v>
      </c>
      <c r="G12" s="37" t="s">
        <v>161</v>
      </c>
      <c r="H12" s="37" t="s">
        <v>140</v>
      </c>
      <c r="I12" s="33" t="s">
        <v>133</v>
      </c>
      <c r="J12" s="34" t="s">
        <v>134</v>
      </c>
      <c r="K12" s="35" t="s">
        <v>135</v>
      </c>
      <c r="L12" s="37" t="s">
        <v>141</v>
      </c>
      <c r="M12" s="37" t="s">
        <v>103</v>
      </c>
      <c r="N12" s="45">
        <v>3.5</v>
      </c>
      <c r="O12" s="45">
        <v>2.5</v>
      </c>
      <c r="P12" s="45" t="s">
        <v>209</v>
      </c>
    </row>
    <row r="13" spans="1:16" ht="78" x14ac:dyDescent="0.2">
      <c r="A13" s="36" t="s">
        <v>162</v>
      </c>
      <c r="B13" s="37" t="s">
        <v>163</v>
      </c>
      <c r="C13" s="36">
        <v>2</v>
      </c>
      <c r="D13" s="38" t="s">
        <v>130</v>
      </c>
      <c r="E13" s="37" t="s">
        <v>131</v>
      </c>
      <c r="F13" s="37" t="s">
        <v>35</v>
      </c>
      <c r="G13" s="37" t="s">
        <v>148</v>
      </c>
      <c r="H13" s="37" t="s">
        <v>140</v>
      </c>
      <c r="I13" s="33" t="s">
        <v>133</v>
      </c>
      <c r="J13" s="34" t="s">
        <v>134</v>
      </c>
      <c r="K13" s="35" t="s">
        <v>135</v>
      </c>
      <c r="L13" s="37" t="s">
        <v>164</v>
      </c>
      <c r="M13" s="37" t="s">
        <v>165</v>
      </c>
      <c r="N13" s="45">
        <v>3.5</v>
      </c>
      <c r="O13" s="45">
        <v>2.5</v>
      </c>
      <c r="P13" s="45" t="s">
        <v>209</v>
      </c>
    </row>
    <row r="14" spans="1:16" ht="52" x14ac:dyDescent="0.2">
      <c r="A14" s="36" t="s">
        <v>166</v>
      </c>
      <c r="B14" s="37" t="s">
        <v>167</v>
      </c>
      <c r="C14" s="36">
        <v>2</v>
      </c>
      <c r="D14" s="38" t="s">
        <v>130</v>
      </c>
      <c r="E14" s="37" t="s">
        <v>131</v>
      </c>
      <c r="F14" s="37" t="s">
        <v>35</v>
      </c>
      <c r="G14" s="37" t="s">
        <v>29</v>
      </c>
      <c r="H14" s="37" t="s">
        <v>132</v>
      </c>
      <c r="I14" s="33" t="s">
        <v>133</v>
      </c>
      <c r="J14" s="34" t="s">
        <v>134</v>
      </c>
      <c r="K14" s="35" t="s">
        <v>135</v>
      </c>
      <c r="L14" s="37" t="s">
        <v>136</v>
      </c>
      <c r="M14" s="37" t="s">
        <v>168</v>
      </c>
      <c r="N14" s="45">
        <v>3.5</v>
      </c>
      <c r="O14" s="45">
        <v>2.5</v>
      </c>
      <c r="P14" s="45" t="s">
        <v>209</v>
      </c>
    </row>
    <row r="15" spans="1:16" ht="65" x14ac:dyDescent="0.2">
      <c r="A15" s="39" t="s">
        <v>169</v>
      </c>
      <c r="B15" s="40" t="s">
        <v>170</v>
      </c>
      <c r="C15" s="39">
        <v>3</v>
      </c>
      <c r="D15" s="41" t="s">
        <v>171</v>
      </c>
      <c r="E15" s="40" t="s">
        <v>131</v>
      </c>
      <c r="F15" s="40" t="s">
        <v>33</v>
      </c>
      <c r="G15" s="40" t="s">
        <v>29</v>
      </c>
      <c r="H15" s="40" t="s">
        <v>140</v>
      </c>
      <c r="I15" s="33" t="s">
        <v>133</v>
      </c>
      <c r="J15" s="34" t="s">
        <v>134</v>
      </c>
      <c r="K15" s="35" t="s">
        <v>135</v>
      </c>
      <c r="L15" s="40" t="s">
        <v>172</v>
      </c>
      <c r="M15" s="40" t="s">
        <v>173</v>
      </c>
      <c r="N15" s="46">
        <v>3.5</v>
      </c>
      <c r="O15" s="46">
        <v>2.5</v>
      </c>
      <c r="P15" s="46" t="s">
        <v>209</v>
      </c>
    </row>
    <row r="16" spans="1:16" ht="65" x14ac:dyDescent="0.2">
      <c r="A16" s="39" t="s">
        <v>174</v>
      </c>
      <c r="B16" s="40" t="s">
        <v>175</v>
      </c>
      <c r="C16" s="39">
        <v>3</v>
      </c>
      <c r="D16" s="41" t="s">
        <v>171</v>
      </c>
      <c r="E16" s="40" t="s">
        <v>131</v>
      </c>
      <c r="F16" s="40" t="s">
        <v>33</v>
      </c>
      <c r="G16" s="40" t="s">
        <v>38</v>
      </c>
      <c r="H16" s="40" t="s">
        <v>140</v>
      </c>
      <c r="I16" s="33" t="s">
        <v>133</v>
      </c>
      <c r="J16" s="34" t="s">
        <v>134</v>
      </c>
      <c r="K16" s="35" t="s">
        <v>135</v>
      </c>
      <c r="L16" s="40" t="s">
        <v>176</v>
      </c>
      <c r="M16" s="40" t="s">
        <v>173</v>
      </c>
      <c r="N16" s="46">
        <v>3.5</v>
      </c>
      <c r="O16" s="46">
        <v>2.5</v>
      </c>
      <c r="P16" s="46" t="s">
        <v>209</v>
      </c>
    </row>
    <row r="17" spans="1:16" ht="65" x14ac:dyDescent="0.2">
      <c r="A17" s="39" t="s">
        <v>177</v>
      </c>
      <c r="B17" s="40" t="s">
        <v>178</v>
      </c>
      <c r="C17" s="39">
        <v>3</v>
      </c>
      <c r="D17" s="41" t="s">
        <v>171</v>
      </c>
      <c r="E17" s="40" t="s">
        <v>131</v>
      </c>
      <c r="F17" s="40" t="s">
        <v>35</v>
      </c>
      <c r="G17" s="40" t="s">
        <v>38</v>
      </c>
      <c r="H17" s="40" t="s">
        <v>157</v>
      </c>
      <c r="I17" s="33" t="s">
        <v>133</v>
      </c>
      <c r="J17" s="34" t="s">
        <v>134</v>
      </c>
      <c r="K17" s="35" t="s">
        <v>135</v>
      </c>
      <c r="L17" s="40" t="s">
        <v>179</v>
      </c>
      <c r="M17" s="40" t="s">
        <v>180</v>
      </c>
      <c r="N17" s="46">
        <v>3.5</v>
      </c>
      <c r="O17" s="46">
        <v>2.5</v>
      </c>
      <c r="P17" s="46" t="s">
        <v>209</v>
      </c>
    </row>
    <row r="18" spans="1:16" ht="52" x14ac:dyDescent="0.2">
      <c r="A18" s="39" t="s">
        <v>181</v>
      </c>
      <c r="B18" s="40" t="s">
        <v>182</v>
      </c>
      <c r="C18" s="39">
        <v>3</v>
      </c>
      <c r="D18" s="41" t="s">
        <v>171</v>
      </c>
      <c r="E18" s="40" t="s">
        <v>131</v>
      </c>
      <c r="F18" s="40" t="s">
        <v>35</v>
      </c>
      <c r="G18" s="40" t="s">
        <v>38</v>
      </c>
      <c r="H18" s="40" t="s">
        <v>153</v>
      </c>
      <c r="I18" s="33" t="s">
        <v>133</v>
      </c>
      <c r="J18" s="34" t="s">
        <v>134</v>
      </c>
      <c r="K18" s="35" t="s">
        <v>135</v>
      </c>
      <c r="L18" s="40" t="s">
        <v>154</v>
      </c>
      <c r="M18" s="40" t="s">
        <v>103</v>
      </c>
      <c r="N18" s="46">
        <v>3.5</v>
      </c>
      <c r="O18" s="46">
        <v>2.5</v>
      </c>
      <c r="P18" s="46" t="s">
        <v>209</v>
      </c>
    </row>
    <row r="19" spans="1:16" ht="52" x14ac:dyDescent="0.2">
      <c r="A19" s="39" t="s">
        <v>183</v>
      </c>
      <c r="B19" s="40" t="s">
        <v>184</v>
      </c>
      <c r="C19" s="39">
        <v>3</v>
      </c>
      <c r="D19" s="41" t="s">
        <v>171</v>
      </c>
      <c r="E19" s="40" t="s">
        <v>131</v>
      </c>
      <c r="F19" s="40" t="s">
        <v>35</v>
      </c>
      <c r="G19" s="40" t="s">
        <v>38</v>
      </c>
      <c r="H19" s="40" t="s">
        <v>132</v>
      </c>
      <c r="I19" s="33" t="s">
        <v>133</v>
      </c>
      <c r="J19" s="34" t="s">
        <v>134</v>
      </c>
      <c r="K19" s="35" t="s">
        <v>135</v>
      </c>
      <c r="L19" s="40" t="s">
        <v>136</v>
      </c>
      <c r="M19" s="40" t="s">
        <v>103</v>
      </c>
      <c r="N19" s="46">
        <v>3.5</v>
      </c>
      <c r="O19" s="46">
        <v>2.5</v>
      </c>
      <c r="P19" s="46" t="s">
        <v>209</v>
      </c>
    </row>
    <row r="20" spans="1:16" ht="52" x14ac:dyDescent="0.2">
      <c r="A20" s="39" t="s">
        <v>185</v>
      </c>
      <c r="B20" s="40" t="s">
        <v>186</v>
      </c>
      <c r="C20" s="39">
        <v>3</v>
      </c>
      <c r="D20" s="41" t="s">
        <v>171</v>
      </c>
      <c r="E20" s="40" t="s">
        <v>131</v>
      </c>
      <c r="F20" s="40" t="s">
        <v>35</v>
      </c>
      <c r="G20" s="40" t="s">
        <v>38</v>
      </c>
      <c r="H20" s="40" t="s">
        <v>153</v>
      </c>
      <c r="I20" s="33" t="s">
        <v>133</v>
      </c>
      <c r="J20" s="34" t="s">
        <v>134</v>
      </c>
      <c r="K20" s="35" t="s">
        <v>135</v>
      </c>
      <c r="L20" s="40" t="s">
        <v>154</v>
      </c>
      <c r="M20" s="40" t="s">
        <v>103</v>
      </c>
      <c r="N20" s="46">
        <v>3.5</v>
      </c>
      <c r="O20" s="46">
        <v>2.5</v>
      </c>
      <c r="P20" s="46" t="s">
        <v>209</v>
      </c>
    </row>
    <row r="21" spans="1:16" ht="104" x14ac:dyDescent="0.2">
      <c r="A21" s="39" t="s">
        <v>187</v>
      </c>
      <c r="B21" s="40" t="s">
        <v>188</v>
      </c>
      <c r="C21" s="39">
        <v>3</v>
      </c>
      <c r="D21" s="41" t="s">
        <v>171</v>
      </c>
      <c r="E21" s="40" t="s">
        <v>131</v>
      </c>
      <c r="F21" s="40" t="s">
        <v>33</v>
      </c>
      <c r="G21" s="40" t="s">
        <v>29</v>
      </c>
      <c r="H21" s="40" t="s">
        <v>157</v>
      </c>
      <c r="I21" s="33" t="s">
        <v>133</v>
      </c>
      <c r="J21" s="34" t="s">
        <v>134</v>
      </c>
      <c r="K21" s="35" t="s">
        <v>135</v>
      </c>
      <c r="L21" s="40" t="s">
        <v>189</v>
      </c>
      <c r="M21" s="40" t="s">
        <v>103</v>
      </c>
      <c r="N21" s="46">
        <v>3.5</v>
      </c>
      <c r="O21" s="46">
        <v>2.5</v>
      </c>
      <c r="P21" s="46" t="s">
        <v>209</v>
      </c>
    </row>
    <row r="22" spans="1:16" ht="104" x14ac:dyDescent="0.2">
      <c r="A22" s="39" t="s">
        <v>190</v>
      </c>
      <c r="B22" s="40" t="s">
        <v>191</v>
      </c>
      <c r="C22" s="39">
        <v>3</v>
      </c>
      <c r="D22" s="41" t="s">
        <v>171</v>
      </c>
      <c r="E22" s="40" t="s">
        <v>101</v>
      </c>
      <c r="F22" s="40" t="s">
        <v>35</v>
      </c>
      <c r="G22" s="40" t="s">
        <v>192</v>
      </c>
      <c r="H22" s="40" t="s">
        <v>103</v>
      </c>
      <c r="I22" s="33" t="s">
        <v>193</v>
      </c>
      <c r="J22" s="34" t="s">
        <v>194</v>
      </c>
      <c r="K22" s="35" t="s">
        <v>195</v>
      </c>
      <c r="L22" s="40" t="s">
        <v>196</v>
      </c>
      <c r="M22" s="40" t="s">
        <v>197</v>
      </c>
      <c r="N22" s="46">
        <v>4</v>
      </c>
      <c r="O22" s="46">
        <v>1</v>
      </c>
      <c r="P22" s="46" t="s">
        <v>209</v>
      </c>
    </row>
    <row r="23" spans="1:16" ht="78" x14ac:dyDescent="0.2">
      <c r="A23" s="39" t="s">
        <v>198</v>
      </c>
      <c r="B23" s="40" t="s">
        <v>199</v>
      </c>
      <c r="C23" s="39">
        <v>3</v>
      </c>
      <c r="D23" s="41" t="s">
        <v>171</v>
      </c>
      <c r="E23" s="40" t="s">
        <v>110</v>
      </c>
      <c r="F23" s="40" t="s">
        <v>35</v>
      </c>
      <c r="G23" s="40" t="s">
        <v>38</v>
      </c>
      <c r="H23" s="40" t="s">
        <v>132</v>
      </c>
      <c r="I23" s="33" t="s">
        <v>200</v>
      </c>
      <c r="J23" s="34" t="s">
        <v>201</v>
      </c>
      <c r="K23" s="35" t="s">
        <v>202</v>
      </c>
      <c r="L23" s="40" t="s">
        <v>203</v>
      </c>
      <c r="M23" s="40" t="s">
        <v>204</v>
      </c>
      <c r="N23" s="46">
        <v>80</v>
      </c>
      <c r="O23" s="46">
        <v>50</v>
      </c>
      <c r="P23" s="46" t="s">
        <v>209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📊 Dashboard</vt:lpstr>
      <vt:lpstr>📖 Guide rapide</vt:lpstr>
      <vt:lpstr>📝 Mesures</vt:lpstr>
      <vt:lpstr>🚨 Niveau 1</vt:lpstr>
      <vt:lpstr>💚 Niveau 2</vt:lpstr>
      <vt:lpstr>🌱 Niveau 3</vt:lpstr>
      <vt:lpstr>📝 Interventions</vt:lpstr>
      <vt:lpstr>📋 Indicateurs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Nicolas Bressoud</cp:lastModifiedBy>
  <cp:revision>1</cp:revision>
  <dcterms:created xsi:type="dcterms:W3CDTF">2026-02-20T14:41:53Z</dcterms:created>
  <dcterms:modified xsi:type="dcterms:W3CDTF">2026-02-23T07:59:29Z</dcterms:modified>
  <dc:language>en-US</dc:language>
</cp:coreProperties>
</file>